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Приложение1" sheetId="1" r:id="rId1"/>
    <sheet name="Приложение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8" i="2" l="1"/>
  <c r="M48" i="2" s="1"/>
  <c r="H48" i="2"/>
  <c r="M47" i="2"/>
  <c r="J47" i="2"/>
  <c r="I47" i="2"/>
  <c r="L47" i="2" s="1"/>
  <c r="H47" i="2"/>
  <c r="I46" i="2"/>
  <c r="M46" i="2" s="1"/>
  <c r="H46" i="2"/>
  <c r="K45" i="2"/>
  <c r="H45" i="2"/>
  <c r="G45" i="2"/>
  <c r="I45" i="2" s="1"/>
  <c r="L45" i="2" s="1"/>
  <c r="F45" i="2"/>
  <c r="M44" i="2"/>
  <c r="J44" i="2"/>
  <c r="I44" i="2"/>
  <c r="L44" i="2" s="1"/>
  <c r="H44" i="2"/>
  <c r="I43" i="2"/>
  <c r="M43" i="2" s="1"/>
  <c r="H43" i="2"/>
  <c r="M42" i="2"/>
  <c r="J42" i="2"/>
  <c r="I42" i="2"/>
  <c r="L42" i="2" s="1"/>
  <c r="H42" i="2"/>
  <c r="K41" i="2"/>
  <c r="G41" i="2"/>
  <c r="I41" i="2" s="1"/>
  <c r="L41" i="2" s="1"/>
  <c r="F41" i="2"/>
  <c r="H41" i="2" s="1"/>
  <c r="I40" i="2"/>
  <c r="M40" i="2" s="1"/>
  <c r="H40" i="2"/>
  <c r="M39" i="2"/>
  <c r="J39" i="2"/>
  <c r="I39" i="2"/>
  <c r="L39" i="2" s="1"/>
  <c r="H39" i="2"/>
  <c r="K38" i="2"/>
  <c r="M38" i="2" s="1"/>
  <c r="G38" i="2"/>
  <c r="I38" i="2" s="1"/>
  <c r="F38" i="2"/>
  <c r="H38" i="2" s="1"/>
  <c r="I37" i="2"/>
  <c r="H37" i="2"/>
  <c r="M36" i="2"/>
  <c r="J36" i="2"/>
  <c r="I36" i="2"/>
  <c r="L36" i="2" s="1"/>
  <c r="H36" i="2"/>
  <c r="I35" i="2"/>
  <c r="H35" i="2"/>
  <c r="M34" i="2"/>
  <c r="J34" i="2"/>
  <c r="I34" i="2"/>
  <c r="L34" i="2" s="1"/>
  <c r="H34" i="2"/>
  <c r="L33" i="2"/>
  <c r="I33" i="2"/>
  <c r="H33" i="2"/>
  <c r="K32" i="2"/>
  <c r="G32" i="2"/>
  <c r="H32" i="2" s="1"/>
  <c r="F32" i="2"/>
  <c r="M31" i="2"/>
  <c r="J31" i="2"/>
  <c r="I31" i="2"/>
  <c r="L31" i="2" s="1"/>
  <c r="H31" i="2"/>
  <c r="L30" i="2"/>
  <c r="I30" i="2"/>
  <c r="H30" i="2"/>
  <c r="M29" i="2"/>
  <c r="J29" i="2"/>
  <c r="I29" i="2"/>
  <c r="L29" i="2" s="1"/>
  <c r="H29" i="2"/>
  <c r="H27" i="2" s="1"/>
  <c r="I28" i="2"/>
  <c r="H28" i="2"/>
  <c r="K27" i="2"/>
  <c r="I27" i="2"/>
  <c r="L27" i="2" s="1"/>
  <c r="G27" i="2"/>
  <c r="F27" i="2"/>
  <c r="M26" i="2"/>
  <c r="J26" i="2"/>
  <c r="I26" i="2"/>
  <c r="L26" i="2" s="1"/>
  <c r="H26" i="2"/>
  <c r="I25" i="2"/>
  <c r="H25" i="2"/>
  <c r="M24" i="2"/>
  <c r="I24" i="2"/>
  <c r="L24" i="2" s="1"/>
  <c r="H24" i="2"/>
  <c r="M23" i="2"/>
  <c r="J23" i="2"/>
  <c r="I23" i="2"/>
  <c r="L23" i="2" s="1"/>
  <c r="H23" i="2"/>
  <c r="K22" i="2"/>
  <c r="H22" i="2"/>
  <c r="G22" i="2"/>
  <c r="F22" i="2"/>
  <c r="F49" i="2" s="1"/>
  <c r="I21" i="2"/>
  <c r="H21" i="2"/>
  <c r="K20" i="2"/>
  <c r="H20" i="2"/>
  <c r="G20" i="2"/>
  <c r="I20" i="2" s="1"/>
  <c r="F20" i="2"/>
  <c r="M19" i="2"/>
  <c r="J19" i="2"/>
  <c r="I19" i="2"/>
  <c r="L19" i="2" s="1"/>
  <c r="H19" i="2"/>
  <c r="L18" i="2"/>
  <c r="I18" i="2"/>
  <c r="H18" i="2"/>
  <c r="M17" i="2"/>
  <c r="J17" i="2"/>
  <c r="I17" i="2"/>
  <c r="L17" i="2" s="1"/>
  <c r="H17" i="2"/>
  <c r="I16" i="2"/>
  <c r="H16" i="2"/>
  <c r="M15" i="2"/>
  <c r="J15" i="2"/>
  <c r="I15" i="2"/>
  <c r="L15" i="2" s="1"/>
  <c r="H15" i="2"/>
  <c r="L14" i="2"/>
  <c r="I14" i="2"/>
  <c r="H14" i="2"/>
  <c r="M13" i="2"/>
  <c r="J13" i="2"/>
  <c r="I13" i="2"/>
  <c r="L13" i="2" s="1"/>
  <c r="H13" i="2"/>
  <c r="H10" i="2" s="1"/>
  <c r="H49" i="2" s="1"/>
  <c r="I12" i="2"/>
  <c r="H12" i="2"/>
  <c r="J11" i="2"/>
  <c r="H11" i="2"/>
  <c r="K10" i="2"/>
  <c r="I10" i="2"/>
  <c r="G10" i="2"/>
  <c r="F10" i="2"/>
  <c r="M32" i="2" l="1"/>
  <c r="L20" i="2"/>
  <c r="M20" i="2"/>
  <c r="M10" i="2"/>
  <c r="M12" i="2"/>
  <c r="J12" i="2"/>
  <c r="M16" i="2"/>
  <c r="J16" i="2"/>
  <c r="M21" i="2"/>
  <c r="J21" i="2"/>
  <c r="J20" i="2" s="1"/>
  <c r="M25" i="2"/>
  <c r="J25" i="2"/>
  <c r="J22" i="2" s="1"/>
  <c r="I22" i="2"/>
  <c r="L22" i="2" s="1"/>
  <c r="M27" i="2"/>
  <c r="M28" i="2"/>
  <c r="J28" i="2"/>
  <c r="M35" i="2"/>
  <c r="J35" i="2"/>
  <c r="G49" i="2"/>
  <c r="K49" i="2"/>
  <c r="L12" i="2"/>
  <c r="L10" i="2" s="1"/>
  <c r="M14" i="2"/>
  <c r="J14" i="2"/>
  <c r="L16" i="2"/>
  <c r="M18" i="2"/>
  <c r="J18" i="2"/>
  <c r="L21" i="2"/>
  <c r="L25" i="2"/>
  <c r="L28" i="2"/>
  <c r="M30" i="2"/>
  <c r="J30" i="2"/>
  <c r="I32" i="2"/>
  <c r="M33" i="2"/>
  <c r="J33" i="2"/>
  <c r="L35" i="2"/>
  <c r="M37" i="2"/>
  <c r="J37" i="2"/>
  <c r="L37" i="2"/>
  <c r="L38" i="2"/>
  <c r="J38" i="2"/>
  <c r="M41" i="2"/>
  <c r="M45" i="2"/>
  <c r="L40" i="2"/>
  <c r="L43" i="2"/>
  <c r="L46" i="2"/>
  <c r="L48" i="2"/>
  <c r="J40" i="2"/>
  <c r="J43" i="2"/>
  <c r="J41" i="2" s="1"/>
  <c r="J46" i="2"/>
  <c r="J45" i="2" s="1"/>
  <c r="J48" i="2"/>
  <c r="J10" i="2" l="1"/>
  <c r="L32" i="2"/>
  <c r="J32" i="2"/>
  <c r="M49" i="2"/>
  <c r="J27" i="2"/>
  <c r="M22" i="2"/>
  <c r="I49" i="2"/>
  <c r="L49" i="2" s="1"/>
  <c r="J49" i="2" l="1"/>
  <c r="N41" i="1" l="1"/>
  <c r="L41" i="1"/>
  <c r="N39" i="1"/>
  <c r="M39" i="1"/>
  <c r="L39" i="1"/>
  <c r="I39" i="1"/>
  <c r="N38" i="1"/>
  <c r="M38" i="1"/>
  <c r="L38" i="1"/>
  <c r="I38" i="1"/>
  <c r="N37" i="1"/>
  <c r="M37" i="1"/>
  <c r="L37" i="1"/>
  <c r="I37" i="1"/>
  <c r="N36" i="1"/>
  <c r="M36" i="1"/>
  <c r="L36" i="1"/>
  <c r="I36" i="1"/>
  <c r="L35" i="1"/>
  <c r="I35" i="1"/>
  <c r="J33" i="1"/>
  <c r="N33" i="1" s="1"/>
  <c r="N32" i="1" s="1"/>
  <c r="H33" i="1"/>
  <c r="I33" i="1" s="1"/>
  <c r="I32" i="1" s="1"/>
  <c r="G33" i="1"/>
  <c r="F33" i="1"/>
  <c r="F32" i="1" s="1"/>
  <c r="K32" i="1"/>
  <c r="G32" i="1"/>
  <c r="L30" i="1"/>
  <c r="I30" i="1"/>
  <c r="N29" i="1"/>
  <c r="M29" i="1"/>
  <c r="L29" i="1"/>
  <c r="I29" i="1"/>
  <c r="N28" i="1"/>
  <c r="M28" i="1"/>
  <c r="L28" i="1"/>
  <c r="I28" i="1"/>
  <c r="N27" i="1"/>
  <c r="M27" i="1"/>
  <c r="L27" i="1"/>
  <c r="I27" i="1"/>
  <c r="N25" i="1"/>
  <c r="L25" i="1"/>
  <c r="I25" i="1"/>
  <c r="N24" i="1"/>
  <c r="M24" i="1"/>
  <c r="L24" i="1"/>
  <c r="I24" i="1"/>
  <c r="N22" i="1"/>
  <c r="M22" i="1"/>
  <c r="L22" i="1"/>
  <c r="I22" i="1"/>
  <c r="J21" i="1"/>
  <c r="N21" i="1" s="1"/>
  <c r="H21" i="1"/>
  <c r="I21" i="1" s="1"/>
  <c r="G21" i="1"/>
  <c r="F21" i="1"/>
  <c r="L20" i="1"/>
  <c r="I20" i="1"/>
  <c r="N19" i="1"/>
  <c r="M19" i="1"/>
  <c r="L19" i="1"/>
  <c r="I19" i="1"/>
  <c r="N18" i="1"/>
  <c r="M18" i="1"/>
  <c r="L18" i="1"/>
  <c r="I18" i="1"/>
  <c r="I15" i="1" s="1"/>
  <c r="M17" i="1"/>
  <c r="L17" i="1"/>
  <c r="I17" i="1"/>
  <c r="N16" i="1"/>
  <c r="M16" i="1"/>
  <c r="L16" i="1"/>
  <c r="I16" i="1"/>
  <c r="L15" i="1"/>
  <c r="K14" i="1"/>
  <c r="J14" i="1"/>
  <c r="M14" i="1" s="1"/>
  <c r="H14" i="1"/>
  <c r="H10" i="1" s="1"/>
  <c r="H31" i="1" s="1"/>
  <c r="G14" i="1"/>
  <c r="F14" i="1"/>
  <c r="F10" i="1" s="1"/>
  <c r="F31" i="1" s="1"/>
  <c r="F42" i="1" s="1"/>
  <c r="M13" i="1"/>
  <c r="L13" i="1"/>
  <c r="I13" i="1"/>
  <c r="N12" i="1"/>
  <c r="M12" i="1"/>
  <c r="L12" i="1"/>
  <c r="I12" i="1"/>
  <c r="L11" i="1"/>
  <c r="I11" i="1"/>
  <c r="G10" i="1"/>
  <c r="G31" i="1" s="1"/>
  <c r="G42" i="1" s="1"/>
  <c r="I31" i="1" l="1"/>
  <c r="L14" i="1"/>
  <c r="N14" i="1"/>
  <c r="M21" i="1"/>
  <c r="M33" i="1"/>
  <c r="J10" i="1"/>
  <c r="I14" i="1"/>
  <c r="I10" i="1" s="1"/>
  <c r="L21" i="1"/>
  <c r="H32" i="1"/>
  <c r="H42" i="1" s="1"/>
  <c r="I42" i="1" s="1"/>
  <c r="J32" i="1"/>
  <c r="L33" i="1"/>
  <c r="L32" i="1" s="1"/>
  <c r="M32" i="1" l="1"/>
  <c r="J31" i="1"/>
  <c r="M10" i="1"/>
  <c r="N10" i="1"/>
  <c r="L10" i="1"/>
  <c r="M31" i="1" l="1"/>
  <c r="J42" i="1"/>
  <c r="N31" i="1"/>
  <c r="L31" i="1"/>
  <c r="N42" i="1" l="1"/>
  <c r="L42" i="1"/>
  <c r="M42" i="1"/>
</calcChain>
</file>

<file path=xl/sharedStrings.xml><?xml version="1.0" encoding="utf-8"?>
<sst xmlns="http://schemas.openxmlformats.org/spreadsheetml/2006/main" count="101" uniqueCount="94">
  <si>
    <t>Приложение №1</t>
  </si>
  <si>
    <t>к Заключению на годовой отчет</t>
  </si>
  <si>
    <t xml:space="preserve">Отчет об исполнении бюджета Боровичского муниципального района </t>
  </si>
  <si>
    <t>об исполнении бюджета Боровичского</t>
  </si>
  <si>
    <t>изменения к первоначальному плану</t>
  </si>
  <si>
    <t>неисполненные значения</t>
  </si>
  <si>
    <t>% к уточненному плану</t>
  </si>
  <si>
    <t>Налоговые доходы</t>
  </si>
  <si>
    <t>в тосм числе</t>
  </si>
  <si>
    <t>налог на доходы  физических лиц</t>
  </si>
  <si>
    <t>доходы от уплаты акцизов</t>
  </si>
  <si>
    <t>налог на совокупный доход, в т.ч:</t>
  </si>
  <si>
    <t>упрощённая система налогообложения</t>
  </si>
  <si>
    <t>на вмененный доход</t>
  </si>
  <si>
    <t>сельскохозяйственный налог</t>
  </si>
  <si>
    <t>патентная система налогооблажения</t>
  </si>
  <si>
    <t>государственная пошлина</t>
  </si>
  <si>
    <t>задолженность и перерасчеты по отмен.нал.</t>
  </si>
  <si>
    <t>Неналоговые доходы</t>
  </si>
  <si>
    <r>
      <t>о</t>
    </r>
    <r>
      <rPr>
        <sz val="9"/>
        <rFont val="Arial Cyr"/>
        <charset val="204"/>
      </rPr>
      <t>т использования имущества, находящегося в муниципальной собственности</t>
    </r>
  </si>
  <si>
    <t>пользование природными ресурсами</t>
  </si>
  <si>
    <t>оказание платных услуг и компенсации  затрат государства</t>
  </si>
  <si>
    <t>от продажи мат. и немат.активов</t>
  </si>
  <si>
    <t>штрафы, санкции, возмещение ущерба</t>
  </si>
  <si>
    <t>прочие неналоговые доходы</t>
  </si>
  <si>
    <t>доходы от возврата остатков субсидий</t>
  </si>
  <si>
    <t>Итого налоговых и неналоговых доходов</t>
  </si>
  <si>
    <t xml:space="preserve">Безвозмездные поступления </t>
  </si>
  <si>
    <t>Безвозмездные поступления от бюджетов других уровней</t>
  </si>
  <si>
    <t>дотации</t>
  </si>
  <si>
    <t>субсидии</t>
  </si>
  <si>
    <t>субвенции бюджетам мун.образований</t>
  </si>
  <si>
    <t>другие межбюдж.трансферы</t>
  </si>
  <si>
    <t>прочие безвозмездные поступления</t>
  </si>
  <si>
    <t>доходы от возврата субсидий учреждениями</t>
  </si>
  <si>
    <t>возврат остатков субсидий из бюджета</t>
  </si>
  <si>
    <t>Всего доходов</t>
  </si>
  <si>
    <t>Приложение №2</t>
  </si>
  <si>
    <t>в тыс.рублях</t>
  </si>
  <si>
    <t>изменения</t>
  </si>
  <si>
    <t>неисполнено</t>
  </si>
  <si>
    <t>%    исполнения</t>
  </si>
  <si>
    <t>(2-1)</t>
  </si>
  <si>
    <t>(4-2)</t>
  </si>
  <si>
    <t>Общегосударственные расходы</t>
  </si>
  <si>
    <t>функционирование высшего должн.лица</t>
  </si>
  <si>
    <t>функционирование представит.органа</t>
  </si>
  <si>
    <t>функционирование администраций</t>
  </si>
  <si>
    <t>судебная система</t>
  </si>
  <si>
    <t>обеспеч.деят.налог.,тамож.,фин. надзора</t>
  </si>
  <si>
    <t>резервный фонд</t>
  </si>
  <si>
    <t>другие общегосударственные расходы</t>
  </si>
  <si>
    <t>Национальная оборона</t>
  </si>
  <si>
    <t>Национальная безопасность</t>
  </si>
  <si>
    <t>МЧС, гражданская оборона</t>
  </si>
  <si>
    <t>Национальная экономика</t>
  </si>
  <si>
    <t>с/хозяйство и рыболовство</t>
  </si>
  <si>
    <t>дорожное хозяйство</t>
  </si>
  <si>
    <t>другие вопросы в обл. нац.экономики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</si>
  <si>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</si>
  <si>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</si>
  <si>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</si>
  <si>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</si>
  <si>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</si>
  <si>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</si>
  <si>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</si>
  <si>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</si>
  <si>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</si>
  <si>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оздоровл.детей</t>
  </si>
  <si>
    <t>другие вопросы в обл.образования</t>
  </si>
  <si>
    <t>Культура, кинематогр.СМИ</t>
  </si>
  <si>
    <t>Культура</t>
  </si>
  <si>
    <t>другие вопросы культуры, СМИ</t>
  </si>
  <si>
    <t>Социальная политика</t>
  </si>
  <si>
    <t>пенсионное обеспечение</t>
  </si>
  <si>
    <t>социальное обеспечение</t>
  </si>
  <si>
    <t>охрана семьи и детства</t>
  </si>
  <si>
    <t>ФИЗИЧЕСКАЯ КУЛЬТУРА И СПОРТ</t>
  </si>
  <si>
    <t xml:space="preserve">физическая культура </t>
  </si>
  <si>
    <t>ОБСЛУЖИВАНИЕ МУН. И ГОС.ДОЛГА</t>
  </si>
  <si>
    <t>Межбюджетные трансферы</t>
  </si>
  <si>
    <t>Всего расходов</t>
  </si>
  <si>
    <t xml:space="preserve"> расходы за 2020 год</t>
  </si>
  <si>
    <t xml:space="preserve"> доходы за 2020 год</t>
  </si>
  <si>
    <t>муниципального района за 2020 год</t>
  </si>
  <si>
    <t>исполнено в 2019 году</t>
  </si>
  <si>
    <t>утверждено решением Думы БМР №280 от 26.12.2019</t>
  </si>
  <si>
    <t>утверждено решением Думы БМР №26 от 24.12.2020</t>
  </si>
  <si>
    <t>исполнение в 2020 году</t>
  </si>
  <si>
    <t>% к         2019 году</t>
  </si>
  <si>
    <t>утверждено сводной бюджетной росписью на 31.12.2020</t>
  </si>
  <si>
    <t>изменения к решению № 26</t>
  </si>
  <si>
    <t>исполнено                   2020 год</t>
  </si>
  <si>
    <t>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</si>
</sst>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_р_._-;\-* #,##0.0_р_._-;_-* &quot;-&quot;_р_._-;_-@_-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sz val="10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2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0" borderId="29" xfId="0" applyBorder="1"/>
    <xf numFmtId="164" fontId="4" fillId="0" borderId="29" xfId="0" applyNumberFormat="1" applyFont="1" applyBorder="1"/>
    <xf numFmtId="164" fontId="4" fillId="0" borderId="30" xfId="0" applyNumberFormat="1" applyFont="1" applyBorder="1"/>
    <xf numFmtId="165" fontId="5" fillId="0" borderId="30" xfId="0" applyNumberFormat="1" applyFont="1" applyBorder="1"/>
    <xf numFmtId="166" fontId="5" fillId="0" borderId="31" xfId="0" applyNumberFormat="1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2" borderId="27" xfId="0" applyFill="1" applyBorder="1"/>
    <xf numFmtId="164" fontId="0" fillId="0" borderId="29" xfId="0" applyNumberFormat="1" applyBorder="1" applyAlignment="1">
      <alignment horizontal="right"/>
    </xf>
    <xf numFmtId="164" fontId="0" fillId="0" borderId="29" xfId="0" applyNumberFormat="1" applyBorder="1"/>
    <xf numFmtId="164" fontId="5" fillId="0" borderId="29" xfId="0" applyNumberFormat="1" applyFont="1" applyBorder="1"/>
    <xf numFmtId="164" fontId="5" fillId="0" borderId="30" xfId="0" applyNumberFormat="1" applyFont="1" applyBorder="1"/>
    <xf numFmtId="164" fontId="0" fillId="0" borderId="12" xfId="0" applyNumberFormat="1" applyBorder="1" applyAlignment="1">
      <alignment horizontal="right"/>
    </xf>
    <xf numFmtId="0" fontId="0" fillId="0" borderId="23" xfId="0" applyBorder="1"/>
    <xf numFmtId="0" fontId="6" fillId="0" borderId="32" xfId="0" applyFont="1" applyBorder="1"/>
    <xf numFmtId="0" fontId="3" fillId="0" borderId="32" xfId="0" applyFont="1" applyBorder="1"/>
    <xf numFmtId="0" fontId="0" fillId="0" borderId="11" xfId="0" applyFill="1" applyBorder="1"/>
    <xf numFmtId="0" fontId="0" fillId="0" borderId="26" xfId="0" applyFill="1" applyBorder="1"/>
    <xf numFmtId="0" fontId="0" fillId="0" borderId="27" xfId="0" applyBorder="1"/>
    <xf numFmtId="0" fontId="0" fillId="0" borderId="38" xfId="0" applyBorder="1"/>
    <xf numFmtId="0" fontId="0" fillId="0" borderId="35" xfId="0" applyBorder="1"/>
    <xf numFmtId="0" fontId="0" fillId="0" borderId="34" xfId="0" applyFill="1" applyBorder="1"/>
    <xf numFmtId="0" fontId="0" fillId="0" borderId="36" xfId="0" applyBorder="1"/>
    <xf numFmtId="164" fontId="0" fillId="0" borderId="30" xfId="0" applyNumberFormat="1" applyBorder="1" applyAlignment="1">
      <alignment horizontal="right"/>
    </xf>
    <xf numFmtId="164" fontId="0" fillId="0" borderId="30" xfId="0" applyNumberFormat="1" applyBorder="1"/>
    <xf numFmtId="164" fontId="4" fillId="0" borderId="28" xfId="0" applyNumberFormat="1" applyFont="1" applyBorder="1"/>
    <xf numFmtId="165" fontId="5" fillId="0" borderId="29" xfId="0" applyNumberFormat="1" applyFont="1" applyBorder="1"/>
    <xf numFmtId="0" fontId="3" fillId="0" borderId="11" xfId="0" applyFont="1" applyFill="1" applyBorder="1"/>
    <xf numFmtId="0" fontId="3" fillId="0" borderId="0" xfId="0" applyFont="1" applyBorder="1"/>
    <xf numFmtId="0" fontId="0" fillId="0" borderId="25" xfId="0" applyBorder="1"/>
    <xf numFmtId="164" fontId="4" fillId="0" borderId="25" xfId="0" applyNumberFormat="1" applyFont="1" applyBorder="1"/>
    <xf numFmtId="164" fontId="4" fillId="0" borderId="31" xfId="0" applyNumberFormat="1" applyFont="1" applyBorder="1"/>
    <xf numFmtId="0" fontId="0" fillId="0" borderId="29" xfId="0" applyFill="1" applyBorder="1"/>
    <xf numFmtId="0" fontId="0" fillId="0" borderId="36" xfId="0" applyFill="1" applyBorder="1"/>
    <xf numFmtId="0" fontId="0" fillId="0" borderId="41" xfId="0" applyFill="1" applyBorder="1"/>
    <xf numFmtId="164" fontId="0" fillId="0" borderId="42" xfId="0" applyNumberFormat="1" applyBorder="1" applyAlignment="1">
      <alignment horizontal="right"/>
    </xf>
    <xf numFmtId="164" fontId="0" fillId="0" borderId="42" xfId="0" applyNumberFormat="1" applyBorder="1"/>
    <xf numFmtId="164" fontId="4" fillId="0" borderId="42" xfId="0" applyNumberFormat="1" applyFont="1" applyBorder="1"/>
    <xf numFmtId="0" fontId="0" fillId="0" borderId="43" xfId="0" applyBorder="1"/>
    <xf numFmtId="164" fontId="5" fillId="0" borderId="42" xfId="0" applyNumberFormat="1" applyFont="1" applyBorder="1"/>
    <xf numFmtId="165" fontId="5" fillId="0" borderId="42" xfId="0" applyNumberFormat="1" applyFont="1" applyBorder="1"/>
    <xf numFmtId="166" fontId="5" fillId="0" borderId="44" xfId="0" applyNumberFormat="1" applyFont="1" applyBorder="1" applyAlignment="1">
      <alignment horizontal="center"/>
    </xf>
    <xf numFmtId="0" fontId="5" fillId="0" borderId="9" xfId="0" applyFont="1" applyBorder="1"/>
    <xf numFmtId="164" fontId="4" fillId="0" borderId="47" xfId="0" applyNumberFormat="1" applyFont="1" applyBorder="1"/>
    <xf numFmtId="0" fontId="5" fillId="0" borderId="46" xfId="0" applyFont="1" applyBorder="1"/>
    <xf numFmtId="164" fontId="4" fillId="0" borderId="48" xfId="0" applyNumberFormat="1" applyFont="1" applyBorder="1"/>
    <xf numFmtId="165" fontId="5" fillId="0" borderId="48" xfId="0" applyNumberFormat="1" applyFont="1" applyBorder="1"/>
    <xf numFmtId="166" fontId="5" fillId="0" borderId="49" xfId="0" applyNumberFormat="1" applyFont="1" applyBorder="1" applyAlignment="1">
      <alignment horizontal="center"/>
    </xf>
    <xf numFmtId="0" fontId="5" fillId="0" borderId="0" xfId="0" applyFont="1"/>
    <xf numFmtId="0" fontId="0" fillId="0" borderId="16" xfId="0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7" fillId="0" borderId="0" xfId="0" applyFont="1" applyBorder="1"/>
    <xf numFmtId="0" fontId="0" fillId="0" borderId="0" xfId="0" applyFill="1"/>
    <xf numFmtId="16" fontId="5" fillId="0" borderId="35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4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0" fontId="5" fillId="0" borderId="47" xfId="0" applyNumberFormat="1" applyFont="1" applyFill="1" applyBorder="1" applyAlignment="1">
      <alignment horizontal="center" wrapText="1"/>
    </xf>
    <xf numFmtId="0" fontId="5" fillId="0" borderId="54" xfId="0" applyNumberFormat="1" applyFont="1" applyBorder="1" applyAlignment="1">
      <alignment horizontal="center"/>
    </xf>
    <xf numFmtId="0" fontId="8" fillId="0" borderId="32" xfId="0" applyFont="1" applyBorder="1"/>
    <xf numFmtId="0" fontId="8" fillId="0" borderId="29" xfId="0" applyFont="1" applyBorder="1"/>
    <xf numFmtId="0" fontId="4" fillId="0" borderId="33" xfId="0" applyFont="1" applyBorder="1"/>
    <xf numFmtId="164" fontId="4" fillId="0" borderId="25" xfId="0" applyNumberFormat="1" applyFont="1" applyFill="1" applyBorder="1"/>
    <xf numFmtId="0" fontId="4" fillId="0" borderId="0" xfId="0" applyFont="1"/>
    <xf numFmtId="164" fontId="5" fillId="0" borderId="28" xfId="0" applyNumberFormat="1" applyFont="1" applyBorder="1" applyAlignment="1">
      <alignment horizontal="right"/>
    </xf>
    <xf numFmtId="164" fontId="5" fillId="0" borderId="28" xfId="0" applyNumberFormat="1" applyFont="1" applyFill="1" applyBorder="1"/>
    <xf numFmtId="164" fontId="5" fillId="0" borderId="25" xfId="0" applyNumberFormat="1" applyFont="1" applyBorder="1"/>
    <xf numFmtId="0" fontId="6" fillId="0" borderId="26" xfId="0" applyFont="1" applyBorder="1"/>
    <xf numFmtId="0" fontId="8" fillId="0" borderId="23" xfId="0" applyFont="1" applyBorder="1"/>
    <xf numFmtId="0" fontId="4" fillId="0" borderId="19" xfId="0" applyFont="1" applyBorder="1"/>
    <xf numFmtId="0" fontId="4" fillId="2" borderId="27" xfId="0" applyFont="1" applyFill="1" applyBorder="1"/>
    <xf numFmtId="164" fontId="4" fillId="0" borderId="28" xfId="0" applyNumberFormat="1" applyFont="1" applyFill="1" applyBorder="1"/>
    <xf numFmtId="0" fontId="4" fillId="0" borderId="24" xfId="0" applyFont="1" applyBorder="1"/>
    <xf numFmtId="164" fontId="4" fillId="0" borderId="29" xfId="0" applyNumberFormat="1" applyFont="1" applyFill="1" applyBorder="1"/>
    <xf numFmtId="0" fontId="8" fillId="0" borderId="11" xfId="0" applyFont="1" applyFill="1" applyBorder="1"/>
    <xf numFmtId="0" fontId="8" fillId="0" borderId="0" xfId="0" applyFont="1" applyBorder="1"/>
    <xf numFmtId="0" fontId="4" fillId="0" borderId="0" xfId="0" applyFont="1" applyBorder="1"/>
    <xf numFmtId="0" fontId="8" fillId="0" borderId="38" xfId="0" applyFont="1" applyBorder="1"/>
    <xf numFmtId="0" fontId="8" fillId="0" borderId="35" xfId="0" applyFont="1" applyBorder="1"/>
    <xf numFmtId="0" fontId="8" fillId="0" borderId="26" xfId="0" applyFont="1" applyFill="1" applyBorder="1"/>
    <xf numFmtId="0" fontId="4" fillId="0" borderId="27" xfId="0" applyFont="1" applyBorder="1"/>
    <xf numFmtId="164" fontId="5" fillId="0" borderId="28" xfId="0" applyNumberFormat="1" applyFont="1" applyFill="1" applyBorder="1" applyAlignment="1">
      <alignment horizontal="right"/>
    </xf>
    <xf numFmtId="0" fontId="4" fillId="0" borderId="34" xfId="0" applyFont="1" applyFill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4" fillId="0" borderId="40" xfId="0" applyFont="1" applyBorder="1"/>
    <xf numFmtId="164" fontId="1" fillId="0" borderId="42" xfId="0" applyNumberFormat="1" applyFont="1" applyBorder="1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Fill="1"/>
    <xf numFmtId="166" fontId="5" fillId="0" borderId="3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21" xfId="0" applyNumberFormat="1" applyFont="1" applyBorder="1"/>
    <xf numFmtId="164" fontId="5" fillId="0" borderId="31" xfId="0" applyNumberFormat="1" applyFont="1" applyBorder="1"/>
    <xf numFmtId="164" fontId="4" fillId="0" borderId="44" xfId="0" applyNumberFormat="1" applyFont="1" applyBorder="1"/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39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0" fillId="0" borderId="30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6" fontId="5" fillId="0" borderId="37" xfId="0" applyNumberFormat="1" applyFont="1" applyBorder="1" applyAlignment="1">
      <alignment horizontal="center"/>
    </xf>
    <xf numFmtId="166" fontId="5" fillId="0" borderId="21" xfId="0" applyNumberFormat="1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34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0" fillId="0" borderId="36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30" xfId="0" applyBorder="1" applyAlignment="1">
      <alignment horizontal="right"/>
    </xf>
    <xf numFmtId="0" fontId="0" fillId="0" borderId="25" xfId="0" applyBorder="1" applyAlignment="1">
      <alignment horizontal="right"/>
    </xf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8" fillId="0" borderId="26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164" fontId="5" fillId="0" borderId="51" xfId="0" applyNumberFormat="1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"/>
  <sheetViews>
    <sheetView tabSelected="1" workbookViewId="0">
      <selection activeCell="H33" sqref="H33:H34"/>
    </sheetView>
  </sheetViews>
  <sheetFormatPr defaultRowHeight="14.4" x14ac:dyDescent="0.3"/>
  <cols>
    <col min="5" max="5" width="9.33203125" bestFit="1" customWidth="1"/>
    <col min="6" max="6" width="18.109375" customWidth="1"/>
    <col min="7" max="7" width="14.88671875" customWidth="1"/>
    <col min="8" max="8" width="17.33203125" customWidth="1"/>
    <col min="9" max="9" width="16.33203125" customWidth="1"/>
    <col min="10" max="10" width="14.6640625" customWidth="1"/>
    <col min="11" max="11" width="9.109375" hidden="1" customWidth="1"/>
    <col min="12" max="12" width="15.88671875" customWidth="1"/>
    <col min="13" max="13" width="12" customWidth="1"/>
    <col min="14" max="14" width="10.88671875" style="60" customWidth="1"/>
    <col min="260" max="260" width="9.33203125" bestFit="1" customWidth="1"/>
    <col min="261" max="261" width="18.109375" customWidth="1"/>
    <col min="262" max="262" width="18.33203125" customWidth="1"/>
    <col min="263" max="263" width="0" hidden="1" customWidth="1"/>
    <col min="264" max="264" width="17.88671875" customWidth="1"/>
    <col min="265" max="265" width="16.44140625" customWidth="1"/>
    <col min="266" max="266" width="18.88671875" customWidth="1"/>
    <col min="267" max="267" width="0" hidden="1" customWidth="1"/>
    <col min="268" max="268" width="16.88671875" customWidth="1"/>
    <col min="269" max="269" width="12" customWidth="1"/>
    <col min="270" max="270" width="10.88671875" customWidth="1"/>
    <col min="516" max="516" width="9.33203125" bestFit="1" customWidth="1"/>
    <col min="517" max="517" width="18.109375" customWidth="1"/>
    <col min="518" max="518" width="18.33203125" customWidth="1"/>
    <col min="519" max="519" width="0" hidden="1" customWidth="1"/>
    <col min="520" max="520" width="17.88671875" customWidth="1"/>
    <col min="521" max="521" width="16.44140625" customWidth="1"/>
    <col min="522" max="522" width="18.88671875" customWidth="1"/>
    <col min="523" max="523" width="0" hidden="1" customWidth="1"/>
    <col min="524" max="524" width="16.88671875" customWidth="1"/>
    <col min="525" max="525" width="12" customWidth="1"/>
    <col min="526" max="526" width="10.88671875" customWidth="1"/>
    <col min="772" max="772" width="9.33203125" bestFit="1" customWidth="1"/>
    <col min="773" max="773" width="18.109375" customWidth="1"/>
    <col min="774" max="774" width="18.33203125" customWidth="1"/>
    <col min="775" max="775" width="0" hidden="1" customWidth="1"/>
    <col min="776" max="776" width="17.88671875" customWidth="1"/>
    <col min="777" max="777" width="16.44140625" customWidth="1"/>
    <col min="778" max="778" width="18.88671875" customWidth="1"/>
    <col min="779" max="779" width="0" hidden="1" customWidth="1"/>
    <col min="780" max="780" width="16.88671875" customWidth="1"/>
    <col min="781" max="781" width="12" customWidth="1"/>
    <col min="782" max="782" width="10.88671875" customWidth="1"/>
    <col min="1028" max="1028" width="9.33203125" bestFit="1" customWidth="1"/>
    <col min="1029" max="1029" width="18.109375" customWidth="1"/>
    <col min="1030" max="1030" width="18.33203125" customWidth="1"/>
    <col min="1031" max="1031" width="0" hidden="1" customWidth="1"/>
    <col min="1032" max="1032" width="17.88671875" customWidth="1"/>
    <col min="1033" max="1033" width="16.44140625" customWidth="1"/>
    <col min="1034" max="1034" width="18.88671875" customWidth="1"/>
    <col min="1035" max="1035" width="0" hidden="1" customWidth="1"/>
    <col min="1036" max="1036" width="16.88671875" customWidth="1"/>
    <col min="1037" max="1037" width="12" customWidth="1"/>
    <col min="1038" max="1038" width="10.88671875" customWidth="1"/>
    <col min="1284" max="1284" width="9.33203125" bestFit="1" customWidth="1"/>
    <col min="1285" max="1285" width="18.109375" customWidth="1"/>
    <col min="1286" max="1286" width="18.33203125" customWidth="1"/>
    <col min="1287" max="1287" width="0" hidden="1" customWidth="1"/>
    <col min="1288" max="1288" width="17.88671875" customWidth="1"/>
    <col min="1289" max="1289" width="16.44140625" customWidth="1"/>
    <col min="1290" max="1290" width="18.88671875" customWidth="1"/>
    <col min="1291" max="1291" width="0" hidden="1" customWidth="1"/>
    <col min="1292" max="1292" width="16.88671875" customWidth="1"/>
    <col min="1293" max="1293" width="12" customWidth="1"/>
    <col min="1294" max="1294" width="10.88671875" customWidth="1"/>
    <col min="1540" max="1540" width="9.33203125" bestFit="1" customWidth="1"/>
    <col min="1541" max="1541" width="18.109375" customWidth="1"/>
    <col min="1542" max="1542" width="18.33203125" customWidth="1"/>
    <col min="1543" max="1543" width="0" hidden="1" customWidth="1"/>
    <col min="1544" max="1544" width="17.88671875" customWidth="1"/>
    <col min="1545" max="1545" width="16.44140625" customWidth="1"/>
    <col min="1546" max="1546" width="18.88671875" customWidth="1"/>
    <col min="1547" max="1547" width="0" hidden="1" customWidth="1"/>
    <col min="1548" max="1548" width="16.88671875" customWidth="1"/>
    <col min="1549" max="1549" width="12" customWidth="1"/>
    <col min="1550" max="1550" width="10.88671875" customWidth="1"/>
    <col min="1796" max="1796" width="9.33203125" bestFit="1" customWidth="1"/>
    <col min="1797" max="1797" width="18.109375" customWidth="1"/>
    <col min="1798" max="1798" width="18.33203125" customWidth="1"/>
    <col min="1799" max="1799" width="0" hidden="1" customWidth="1"/>
    <col min="1800" max="1800" width="17.88671875" customWidth="1"/>
    <col min="1801" max="1801" width="16.44140625" customWidth="1"/>
    <col min="1802" max="1802" width="18.88671875" customWidth="1"/>
    <col min="1803" max="1803" width="0" hidden="1" customWidth="1"/>
    <col min="1804" max="1804" width="16.88671875" customWidth="1"/>
    <col min="1805" max="1805" width="12" customWidth="1"/>
    <col min="1806" max="1806" width="10.88671875" customWidth="1"/>
    <col min="2052" max="2052" width="9.33203125" bestFit="1" customWidth="1"/>
    <col min="2053" max="2053" width="18.109375" customWidth="1"/>
    <col min="2054" max="2054" width="18.33203125" customWidth="1"/>
    <col min="2055" max="2055" width="0" hidden="1" customWidth="1"/>
    <col min="2056" max="2056" width="17.88671875" customWidth="1"/>
    <col min="2057" max="2057" width="16.44140625" customWidth="1"/>
    <col min="2058" max="2058" width="18.88671875" customWidth="1"/>
    <col min="2059" max="2059" width="0" hidden="1" customWidth="1"/>
    <col min="2060" max="2060" width="16.88671875" customWidth="1"/>
    <col min="2061" max="2061" width="12" customWidth="1"/>
    <col min="2062" max="2062" width="10.88671875" customWidth="1"/>
    <col min="2308" max="2308" width="9.33203125" bestFit="1" customWidth="1"/>
    <col min="2309" max="2309" width="18.109375" customWidth="1"/>
    <col min="2310" max="2310" width="18.33203125" customWidth="1"/>
    <col min="2311" max="2311" width="0" hidden="1" customWidth="1"/>
    <col min="2312" max="2312" width="17.88671875" customWidth="1"/>
    <col min="2313" max="2313" width="16.44140625" customWidth="1"/>
    <col min="2314" max="2314" width="18.88671875" customWidth="1"/>
    <col min="2315" max="2315" width="0" hidden="1" customWidth="1"/>
    <col min="2316" max="2316" width="16.88671875" customWidth="1"/>
    <col min="2317" max="2317" width="12" customWidth="1"/>
    <col min="2318" max="2318" width="10.88671875" customWidth="1"/>
    <col min="2564" max="2564" width="9.33203125" bestFit="1" customWidth="1"/>
    <col min="2565" max="2565" width="18.109375" customWidth="1"/>
    <col min="2566" max="2566" width="18.33203125" customWidth="1"/>
    <col min="2567" max="2567" width="0" hidden="1" customWidth="1"/>
    <col min="2568" max="2568" width="17.88671875" customWidth="1"/>
    <col min="2569" max="2569" width="16.44140625" customWidth="1"/>
    <col min="2570" max="2570" width="18.88671875" customWidth="1"/>
    <col min="2571" max="2571" width="0" hidden="1" customWidth="1"/>
    <col min="2572" max="2572" width="16.88671875" customWidth="1"/>
    <col min="2573" max="2573" width="12" customWidth="1"/>
    <col min="2574" max="2574" width="10.88671875" customWidth="1"/>
    <col min="2820" max="2820" width="9.33203125" bestFit="1" customWidth="1"/>
    <col min="2821" max="2821" width="18.109375" customWidth="1"/>
    <col min="2822" max="2822" width="18.33203125" customWidth="1"/>
    <col min="2823" max="2823" width="0" hidden="1" customWidth="1"/>
    <col min="2824" max="2824" width="17.88671875" customWidth="1"/>
    <col min="2825" max="2825" width="16.44140625" customWidth="1"/>
    <col min="2826" max="2826" width="18.88671875" customWidth="1"/>
    <col min="2827" max="2827" width="0" hidden="1" customWidth="1"/>
    <col min="2828" max="2828" width="16.88671875" customWidth="1"/>
    <col min="2829" max="2829" width="12" customWidth="1"/>
    <col min="2830" max="2830" width="10.88671875" customWidth="1"/>
    <col min="3076" max="3076" width="9.33203125" bestFit="1" customWidth="1"/>
    <col min="3077" max="3077" width="18.109375" customWidth="1"/>
    <col min="3078" max="3078" width="18.33203125" customWidth="1"/>
    <col min="3079" max="3079" width="0" hidden="1" customWidth="1"/>
    <col min="3080" max="3080" width="17.88671875" customWidth="1"/>
    <col min="3081" max="3081" width="16.44140625" customWidth="1"/>
    <col min="3082" max="3082" width="18.88671875" customWidth="1"/>
    <col min="3083" max="3083" width="0" hidden="1" customWidth="1"/>
    <col min="3084" max="3084" width="16.88671875" customWidth="1"/>
    <col min="3085" max="3085" width="12" customWidth="1"/>
    <col min="3086" max="3086" width="10.88671875" customWidth="1"/>
    <col min="3332" max="3332" width="9.33203125" bestFit="1" customWidth="1"/>
    <col min="3333" max="3333" width="18.109375" customWidth="1"/>
    <col min="3334" max="3334" width="18.33203125" customWidth="1"/>
    <col min="3335" max="3335" width="0" hidden="1" customWidth="1"/>
    <col min="3336" max="3336" width="17.88671875" customWidth="1"/>
    <col min="3337" max="3337" width="16.44140625" customWidth="1"/>
    <col min="3338" max="3338" width="18.88671875" customWidth="1"/>
    <col min="3339" max="3339" width="0" hidden="1" customWidth="1"/>
    <col min="3340" max="3340" width="16.88671875" customWidth="1"/>
    <col min="3341" max="3341" width="12" customWidth="1"/>
    <col min="3342" max="3342" width="10.88671875" customWidth="1"/>
    <col min="3588" max="3588" width="9.33203125" bestFit="1" customWidth="1"/>
    <col min="3589" max="3589" width="18.109375" customWidth="1"/>
    <col min="3590" max="3590" width="18.33203125" customWidth="1"/>
    <col min="3591" max="3591" width="0" hidden="1" customWidth="1"/>
    <col min="3592" max="3592" width="17.88671875" customWidth="1"/>
    <col min="3593" max="3593" width="16.44140625" customWidth="1"/>
    <col min="3594" max="3594" width="18.88671875" customWidth="1"/>
    <col min="3595" max="3595" width="0" hidden="1" customWidth="1"/>
    <col min="3596" max="3596" width="16.88671875" customWidth="1"/>
    <col min="3597" max="3597" width="12" customWidth="1"/>
    <col min="3598" max="3598" width="10.88671875" customWidth="1"/>
    <col min="3844" max="3844" width="9.33203125" bestFit="1" customWidth="1"/>
    <col min="3845" max="3845" width="18.109375" customWidth="1"/>
    <col min="3846" max="3846" width="18.33203125" customWidth="1"/>
    <col min="3847" max="3847" width="0" hidden="1" customWidth="1"/>
    <col min="3848" max="3848" width="17.88671875" customWidth="1"/>
    <col min="3849" max="3849" width="16.44140625" customWidth="1"/>
    <col min="3850" max="3850" width="18.88671875" customWidth="1"/>
    <col min="3851" max="3851" width="0" hidden="1" customWidth="1"/>
    <col min="3852" max="3852" width="16.88671875" customWidth="1"/>
    <col min="3853" max="3853" width="12" customWidth="1"/>
    <col min="3854" max="3854" width="10.88671875" customWidth="1"/>
    <col min="4100" max="4100" width="9.33203125" bestFit="1" customWidth="1"/>
    <col min="4101" max="4101" width="18.109375" customWidth="1"/>
    <col min="4102" max="4102" width="18.33203125" customWidth="1"/>
    <col min="4103" max="4103" width="0" hidden="1" customWidth="1"/>
    <col min="4104" max="4104" width="17.88671875" customWidth="1"/>
    <col min="4105" max="4105" width="16.44140625" customWidth="1"/>
    <col min="4106" max="4106" width="18.88671875" customWidth="1"/>
    <col min="4107" max="4107" width="0" hidden="1" customWidth="1"/>
    <col min="4108" max="4108" width="16.88671875" customWidth="1"/>
    <col min="4109" max="4109" width="12" customWidth="1"/>
    <col min="4110" max="4110" width="10.88671875" customWidth="1"/>
    <col min="4356" max="4356" width="9.33203125" bestFit="1" customWidth="1"/>
    <col min="4357" max="4357" width="18.109375" customWidth="1"/>
    <col min="4358" max="4358" width="18.33203125" customWidth="1"/>
    <col min="4359" max="4359" width="0" hidden="1" customWidth="1"/>
    <col min="4360" max="4360" width="17.88671875" customWidth="1"/>
    <col min="4361" max="4361" width="16.44140625" customWidth="1"/>
    <col min="4362" max="4362" width="18.88671875" customWidth="1"/>
    <col min="4363" max="4363" width="0" hidden="1" customWidth="1"/>
    <col min="4364" max="4364" width="16.88671875" customWidth="1"/>
    <col min="4365" max="4365" width="12" customWidth="1"/>
    <col min="4366" max="4366" width="10.88671875" customWidth="1"/>
    <col min="4612" max="4612" width="9.33203125" bestFit="1" customWidth="1"/>
    <col min="4613" max="4613" width="18.109375" customWidth="1"/>
    <col min="4614" max="4614" width="18.33203125" customWidth="1"/>
    <col min="4615" max="4615" width="0" hidden="1" customWidth="1"/>
    <col min="4616" max="4616" width="17.88671875" customWidth="1"/>
    <col min="4617" max="4617" width="16.44140625" customWidth="1"/>
    <col min="4618" max="4618" width="18.88671875" customWidth="1"/>
    <col min="4619" max="4619" width="0" hidden="1" customWidth="1"/>
    <col min="4620" max="4620" width="16.88671875" customWidth="1"/>
    <col min="4621" max="4621" width="12" customWidth="1"/>
    <col min="4622" max="4622" width="10.88671875" customWidth="1"/>
    <col min="4868" max="4868" width="9.33203125" bestFit="1" customWidth="1"/>
    <col min="4869" max="4869" width="18.109375" customWidth="1"/>
    <col min="4870" max="4870" width="18.33203125" customWidth="1"/>
    <col min="4871" max="4871" width="0" hidden="1" customWidth="1"/>
    <col min="4872" max="4872" width="17.88671875" customWidth="1"/>
    <col min="4873" max="4873" width="16.44140625" customWidth="1"/>
    <col min="4874" max="4874" width="18.88671875" customWidth="1"/>
    <col min="4875" max="4875" width="0" hidden="1" customWidth="1"/>
    <col min="4876" max="4876" width="16.88671875" customWidth="1"/>
    <col min="4877" max="4877" width="12" customWidth="1"/>
    <col min="4878" max="4878" width="10.88671875" customWidth="1"/>
    <col min="5124" max="5124" width="9.33203125" bestFit="1" customWidth="1"/>
    <col min="5125" max="5125" width="18.109375" customWidth="1"/>
    <col min="5126" max="5126" width="18.33203125" customWidth="1"/>
    <col min="5127" max="5127" width="0" hidden="1" customWidth="1"/>
    <col min="5128" max="5128" width="17.88671875" customWidth="1"/>
    <col min="5129" max="5129" width="16.44140625" customWidth="1"/>
    <col min="5130" max="5130" width="18.88671875" customWidth="1"/>
    <col min="5131" max="5131" width="0" hidden="1" customWidth="1"/>
    <col min="5132" max="5132" width="16.88671875" customWidth="1"/>
    <col min="5133" max="5133" width="12" customWidth="1"/>
    <col min="5134" max="5134" width="10.88671875" customWidth="1"/>
    <col min="5380" max="5380" width="9.33203125" bestFit="1" customWidth="1"/>
    <col min="5381" max="5381" width="18.109375" customWidth="1"/>
    <col min="5382" max="5382" width="18.33203125" customWidth="1"/>
    <col min="5383" max="5383" width="0" hidden="1" customWidth="1"/>
    <col min="5384" max="5384" width="17.88671875" customWidth="1"/>
    <col min="5385" max="5385" width="16.44140625" customWidth="1"/>
    <col min="5386" max="5386" width="18.88671875" customWidth="1"/>
    <col min="5387" max="5387" width="0" hidden="1" customWidth="1"/>
    <col min="5388" max="5388" width="16.88671875" customWidth="1"/>
    <col min="5389" max="5389" width="12" customWidth="1"/>
    <col min="5390" max="5390" width="10.88671875" customWidth="1"/>
    <col min="5636" max="5636" width="9.33203125" bestFit="1" customWidth="1"/>
    <col min="5637" max="5637" width="18.109375" customWidth="1"/>
    <col min="5638" max="5638" width="18.33203125" customWidth="1"/>
    <col min="5639" max="5639" width="0" hidden="1" customWidth="1"/>
    <col min="5640" max="5640" width="17.88671875" customWidth="1"/>
    <col min="5641" max="5641" width="16.44140625" customWidth="1"/>
    <col min="5642" max="5642" width="18.88671875" customWidth="1"/>
    <col min="5643" max="5643" width="0" hidden="1" customWidth="1"/>
    <col min="5644" max="5644" width="16.88671875" customWidth="1"/>
    <col min="5645" max="5645" width="12" customWidth="1"/>
    <col min="5646" max="5646" width="10.88671875" customWidth="1"/>
    <col min="5892" max="5892" width="9.33203125" bestFit="1" customWidth="1"/>
    <col min="5893" max="5893" width="18.109375" customWidth="1"/>
    <col min="5894" max="5894" width="18.33203125" customWidth="1"/>
    <col min="5895" max="5895" width="0" hidden="1" customWidth="1"/>
    <col min="5896" max="5896" width="17.88671875" customWidth="1"/>
    <col min="5897" max="5897" width="16.44140625" customWidth="1"/>
    <col min="5898" max="5898" width="18.88671875" customWidth="1"/>
    <col min="5899" max="5899" width="0" hidden="1" customWidth="1"/>
    <col min="5900" max="5900" width="16.88671875" customWidth="1"/>
    <col min="5901" max="5901" width="12" customWidth="1"/>
    <col min="5902" max="5902" width="10.88671875" customWidth="1"/>
    <col min="6148" max="6148" width="9.33203125" bestFit="1" customWidth="1"/>
    <col min="6149" max="6149" width="18.109375" customWidth="1"/>
    <col min="6150" max="6150" width="18.33203125" customWidth="1"/>
    <col min="6151" max="6151" width="0" hidden="1" customWidth="1"/>
    <col min="6152" max="6152" width="17.88671875" customWidth="1"/>
    <col min="6153" max="6153" width="16.44140625" customWidth="1"/>
    <col min="6154" max="6154" width="18.88671875" customWidth="1"/>
    <col min="6155" max="6155" width="0" hidden="1" customWidth="1"/>
    <col min="6156" max="6156" width="16.88671875" customWidth="1"/>
    <col min="6157" max="6157" width="12" customWidth="1"/>
    <col min="6158" max="6158" width="10.88671875" customWidth="1"/>
    <col min="6404" max="6404" width="9.33203125" bestFit="1" customWidth="1"/>
    <col min="6405" max="6405" width="18.109375" customWidth="1"/>
    <col min="6406" max="6406" width="18.33203125" customWidth="1"/>
    <col min="6407" max="6407" width="0" hidden="1" customWidth="1"/>
    <col min="6408" max="6408" width="17.88671875" customWidth="1"/>
    <col min="6409" max="6409" width="16.44140625" customWidth="1"/>
    <col min="6410" max="6410" width="18.88671875" customWidth="1"/>
    <col min="6411" max="6411" width="0" hidden="1" customWidth="1"/>
    <col min="6412" max="6412" width="16.88671875" customWidth="1"/>
    <col min="6413" max="6413" width="12" customWidth="1"/>
    <col min="6414" max="6414" width="10.88671875" customWidth="1"/>
    <col min="6660" max="6660" width="9.33203125" bestFit="1" customWidth="1"/>
    <col min="6661" max="6661" width="18.109375" customWidth="1"/>
    <col min="6662" max="6662" width="18.33203125" customWidth="1"/>
    <col min="6663" max="6663" width="0" hidden="1" customWidth="1"/>
    <col min="6664" max="6664" width="17.88671875" customWidth="1"/>
    <col min="6665" max="6665" width="16.44140625" customWidth="1"/>
    <col min="6666" max="6666" width="18.88671875" customWidth="1"/>
    <col min="6667" max="6667" width="0" hidden="1" customWidth="1"/>
    <col min="6668" max="6668" width="16.88671875" customWidth="1"/>
    <col min="6669" max="6669" width="12" customWidth="1"/>
    <col min="6670" max="6670" width="10.88671875" customWidth="1"/>
    <col min="6916" max="6916" width="9.33203125" bestFit="1" customWidth="1"/>
    <col min="6917" max="6917" width="18.109375" customWidth="1"/>
    <col min="6918" max="6918" width="18.33203125" customWidth="1"/>
    <col min="6919" max="6919" width="0" hidden="1" customWidth="1"/>
    <col min="6920" max="6920" width="17.88671875" customWidth="1"/>
    <col min="6921" max="6921" width="16.44140625" customWidth="1"/>
    <col min="6922" max="6922" width="18.88671875" customWidth="1"/>
    <col min="6923" max="6923" width="0" hidden="1" customWidth="1"/>
    <col min="6924" max="6924" width="16.88671875" customWidth="1"/>
    <col min="6925" max="6925" width="12" customWidth="1"/>
    <col min="6926" max="6926" width="10.88671875" customWidth="1"/>
    <col min="7172" max="7172" width="9.33203125" bestFit="1" customWidth="1"/>
    <col min="7173" max="7173" width="18.109375" customWidth="1"/>
    <col min="7174" max="7174" width="18.33203125" customWidth="1"/>
    <col min="7175" max="7175" width="0" hidden="1" customWidth="1"/>
    <col min="7176" max="7176" width="17.88671875" customWidth="1"/>
    <col min="7177" max="7177" width="16.44140625" customWidth="1"/>
    <col min="7178" max="7178" width="18.88671875" customWidth="1"/>
    <col min="7179" max="7179" width="0" hidden="1" customWidth="1"/>
    <col min="7180" max="7180" width="16.88671875" customWidth="1"/>
    <col min="7181" max="7181" width="12" customWidth="1"/>
    <col min="7182" max="7182" width="10.88671875" customWidth="1"/>
    <col min="7428" max="7428" width="9.33203125" bestFit="1" customWidth="1"/>
    <col min="7429" max="7429" width="18.109375" customWidth="1"/>
    <col min="7430" max="7430" width="18.33203125" customWidth="1"/>
    <col min="7431" max="7431" width="0" hidden="1" customWidth="1"/>
    <col min="7432" max="7432" width="17.88671875" customWidth="1"/>
    <col min="7433" max="7433" width="16.44140625" customWidth="1"/>
    <col min="7434" max="7434" width="18.88671875" customWidth="1"/>
    <col min="7435" max="7435" width="0" hidden="1" customWidth="1"/>
    <col min="7436" max="7436" width="16.88671875" customWidth="1"/>
    <col min="7437" max="7437" width="12" customWidth="1"/>
    <col min="7438" max="7438" width="10.88671875" customWidth="1"/>
    <col min="7684" max="7684" width="9.33203125" bestFit="1" customWidth="1"/>
    <col min="7685" max="7685" width="18.109375" customWidth="1"/>
    <col min="7686" max="7686" width="18.33203125" customWidth="1"/>
    <col min="7687" max="7687" width="0" hidden="1" customWidth="1"/>
    <col min="7688" max="7688" width="17.88671875" customWidth="1"/>
    <col min="7689" max="7689" width="16.44140625" customWidth="1"/>
    <col min="7690" max="7690" width="18.88671875" customWidth="1"/>
    <col min="7691" max="7691" width="0" hidden="1" customWidth="1"/>
    <col min="7692" max="7692" width="16.88671875" customWidth="1"/>
    <col min="7693" max="7693" width="12" customWidth="1"/>
    <col min="7694" max="7694" width="10.88671875" customWidth="1"/>
    <col min="7940" max="7940" width="9.33203125" bestFit="1" customWidth="1"/>
    <col min="7941" max="7941" width="18.109375" customWidth="1"/>
    <col min="7942" max="7942" width="18.33203125" customWidth="1"/>
    <col min="7943" max="7943" width="0" hidden="1" customWidth="1"/>
    <col min="7944" max="7944" width="17.88671875" customWidth="1"/>
    <col min="7945" max="7945" width="16.44140625" customWidth="1"/>
    <col min="7946" max="7946" width="18.88671875" customWidth="1"/>
    <col min="7947" max="7947" width="0" hidden="1" customWidth="1"/>
    <col min="7948" max="7948" width="16.88671875" customWidth="1"/>
    <col min="7949" max="7949" width="12" customWidth="1"/>
    <col min="7950" max="7950" width="10.88671875" customWidth="1"/>
    <col min="8196" max="8196" width="9.33203125" bestFit="1" customWidth="1"/>
    <col min="8197" max="8197" width="18.109375" customWidth="1"/>
    <col min="8198" max="8198" width="18.33203125" customWidth="1"/>
    <col min="8199" max="8199" width="0" hidden="1" customWidth="1"/>
    <col min="8200" max="8200" width="17.88671875" customWidth="1"/>
    <col min="8201" max="8201" width="16.44140625" customWidth="1"/>
    <col min="8202" max="8202" width="18.88671875" customWidth="1"/>
    <col min="8203" max="8203" width="0" hidden="1" customWidth="1"/>
    <col min="8204" max="8204" width="16.88671875" customWidth="1"/>
    <col min="8205" max="8205" width="12" customWidth="1"/>
    <col min="8206" max="8206" width="10.88671875" customWidth="1"/>
    <col min="8452" max="8452" width="9.33203125" bestFit="1" customWidth="1"/>
    <col min="8453" max="8453" width="18.109375" customWidth="1"/>
    <col min="8454" max="8454" width="18.33203125" customWidth="1"/>
    <col min="8455" max="8455" width="0" hidden="1" customWidth="1"/>
    <col min="8456" max="8456" width="17.88671875" customWidth="1"/>
    <col min="8457" max="8457" width="16.44140625" customWidth="1"/>
    <col min="8458" max="8458" width="18.88671875" customWidth="1"/>
    <col min="8459" max="8459" width="0" hidden="1" customWidth="1"/>
    <col min="8460" max="8460" width="16.88671875" customWidth="1"/>
    <col min="8461" max="8461" width="12" customWidth="1"/>
    <col min="8462" max="8462" width="10.88671875" customWidth="1"/>
    <col min="8708" max="8708" width="9.33203125" bestFit="1" customWidth="1"/>
    <col min="8709" max="8709" width="18.109375" customWidth="1"/>
    <col min="8710" max="8710" width="18.33203125" customWidth="1"/>
    <col min="8711" max="8711" width="0" hidden="1" customWidth="1"/>
    <col min="8712" max="8712" width="17.88671875" customWidth="1"/>
    <col min="8713" max="8713" width="16.44140625" customWidth="1"/>
    <col min="8714" max="8714" width="18.88671875" customWidth="1"/>
    <col min="8715" max="8715" width="0" hidden="1" customWidth="1"/>
    <col min="8716" max="8716" width="16.88671875" customWidth="1"/>
    <col min="8717" max="8717" width="12" customWidth="1"/>
    <col min="8718" max="8718" width="10.88671875" customWidth="1"/>
    <col min="8964" max="8964" width="9.33203125" bestFit="1" customWidth="1"/>
    <col min="8965" max="8965" width="18.109375" customWidth="1"/>
    <col min="8966" max="8966" width="18.33203125" customWidth="1"/>
    <col min="8967" max="8967" width="0" hidden="1" customWidth="1"/>
    <col min="8968" max="8968" width="17.88671875" customWidth="1"/>
    <col min="8969" max="8969" width="16.44140625" customWidth="1"/>
    <col min="8970" max="8970" width="18.88671875" customWidth="1"/>
    <col min="8971" max="8971" width="0" hidden="1" customWidth="1"/>
    <col min="8972" max="8972" width="16.88671875" customWidth="1"/>
    <col min="8973" max="8973" width="12" customWidth="1"/>
    <col min="8974" max="8974" width="10.88671875" customWidth="1"/>
    <col min="9220" max="9220" width="9.33203125" bestFit="1" customWidth="1"/>
    <col min="9221" max="9221" width="18.109375" customWidth="1"/>
    <col min="9222" max="9222" width="18.33203125" customWidth="1"/>
    <col min="9223" max="9223" width="0" hidden="1" customWidth="1"/>
    <col min="9224" max="9224" width="17.88671875" customWidth="1"/>
    <col min="9225" max="9225" width="16.44140625" customWidth="1"/>
    <col min="9226" max="9226" width="18.88671875" customWidth="1"/>
    <col min="9227" max="9227" width="0" hidden="1" customWidth="1"/>
    <col min="9228" max="9228" width="16.88671875" customWidth="1"/>
    <col min="9229" max="9229" width="12" customWidth="1"/>
    <col min="9230" max="9230" width="10.88671875" customWidth="1"/>
    <col min="9476" max="9476" width="9.33203125" bestFit="1" customWidth="1"/>
    <col min="9477" max="9477" width="18.109375" customWidth="1"/>
    <col min="9478" max="9478" width="18.33203125" customWidth="1"/>
    <col min="9479" max="9479" width="0" hidden="1" customWidth="1"/>
    <col min="9480" max="9480" width="17.88671875" customWidth="1"/>
    <col min="9481" max="9481" width="16.44140625" customWidth="1"/>
    <col min="9482" max="9482" width="18.88671875" customWidth="1"/>
    <col min="9483" max="9483" width="0" hidden="1" customWidth="1"/>
    <col min="9484" max="9484" width="16.88671875" customWidth="1"/>
    <col min="9485" max="9485" width="12" customWidth="1"/>
    <col min="9486" max="9486" width="10.88671875" customWidth="1"/>
    <col min="9732" max="9732" width="9.33203125" bestFit="1" customWidth="1"/>
    <col min="9733" max="9733" width="18.109375" customWidth="1"/>
    <col min="9734" max="9734" width="18.33203125" customWidth="1"/>
    <col min="9735" max="9735" width="0" hidden="1" customWidth="1"/>
    <col min="9736" max="9736" width="17.88671875" customWidth="1"/>
    <col min="9737" max="9737" width="16.44140625" customWidth="1"/>
    <col min="9738" max="9738" width="18.88671875" customWidth="1"/>
    <col min="9739" max="9739" width="0" hidden="1" customWidth="1"/>
    <col min="9740" max="9740" width="16.88671875" customWidth="1"/>
    <col min="9741" max="9741" width="12" customWidth="1"/>
    <col min="9742" max="9742" width="10.88671875" customWidth="1"/>
    <col min="9988" max="9988" width="9.33203125" bestFit="1" customWidth="1"/>
    <col min="9989" max="9989" width="18.109375" customWidth="1"/>
    <col min="9990" max="9990" width="18.33203125" customWidth="1"/>
    <col min="9991" max="9991" width="0" hidden="1" customWidth="1"/>
    <col min="9992" max="9992" width="17.88671875" customWidth="1"/>
    <col min="9993" max="9993" width="16.44140625" customWidth="1"/>
    <col min="9994" max="9994" width="18.88671875" customWidth="1"/>
    <col min="9995" max="9995" width="0" hidden="1" customWidth="1"/>
    <col min="9996" max="9996" width="16.88671875" customWidth="1"/>
    <col min="9997" max="9997" width="12" customWidth="1"/>
    <col min="9998" max="9998" width="10.88671875" customWidth="1"/>
    <col min="10244" max="10244" width="9.33203125" bestFit="1" customWidth="1"/>
    <col min="10245" max="10245" width="18.109375" customWidth="1"/>
    <col min="10246" max="10246" width="18.33203125" customWidth="1"/>
    <col min="10247" max="10247" width="0" hidden="1" customWidth="1"/>
    <col min="10248" max="10248" width="17.88671875" customWidth="1"/>
    <col min="10249" max="10249" width="16.44140625" customWidth="1"/>
    <col min="10250" max="10250" width="18.88671875" customWidth="1"/>
    <col min="10251" max="10251" width="0" hidden="1" customWidth="1"/>
    <col min="10252" max="10252" width="16.88671875" customWidth="1"/>
    <col min="10253" max="10253" width="12" customWidth="1"/>
    <col min="10254" max="10254" width="10.88671875" customWidth="1"/>
    <col min="10500" max="10500" width="9.33203125" bestFit="1" customWidth="1"/>
    <col min="10501" max="10501" width="18.109375" customWidth="1"/>
    <col min="10502" max="10502" width="18.33203125" customWidth="1"/>
    <col min="10503" max="10503" width="0" hidden="1" customWidth="1"/>
    <col min="10504" max="10504" width="17.88671875" customWidth="1"/>
    <col min="10505" max="10505" width="16.44140625" customWidth="1"/>
    <col min="10506" max="10506" width="18.88671875" customWidth="1"/>
    <col min="10507" max="10507" width="0" hidden="1" customWidth="1"/>
    <col min="10508" max="10508" width="16.88671875" customWidth="1"/>
    <col min="10509" max="10509" width="12" customWidth="1"/>
    <col min="10510" max="10510" width="10.88671875" customWidth="1"/>
    <col min="10756" max="10756" width="9.33203125" bestFit="1" customWidth="1"/>
    <col min="10757" max="10757" width="18.109375" customWidth="1"/>
    <col min="10758" max="10758" width="18.33203125" customWidth="1"/>
    <col min="10759" max="10759" width="0" hidden="1" customWidth="1"/>
    <col min="10760" max="10760" width="17.88671875" customWidth="1"/>
    <col min="10761" max="10761" width="16.44140625" customWidth="1"/>
    <col min="10762" max="10762" width="18.88671875" customWidth="1"/>
    <col min="10763" max="10763" width="0" hidden="1" customWidth="1"/>
    <col min="10764" max="10764" width="16.88671875" customWidth="1"/>
    <col min="10765" max="10765" width="12" customWidth="1"/>
    <col min="10766" max="10766" width="10.88671875" customWidth="1"/>
    <col min="11012" max="11012" width="9.33203125" bestFit="1" customWidth="1"/>
    <col min="11013" max="11013" width="18.109375" customWidth="1"/>
    <col min="11014" max="11014" width="18.33203125" customWidth="1"/>
    <col min="11015" max="11015" width="0" hidden="1" customWidth="1"/>
    <col min="11016" max="11016" width="17.88671875" customWidth="1"/>
    <col min="11017" max="11017" width="16.44140625" customWidth="1"/>
    <col min="11018" max="11018" width="18.88671875" customWidth="1"/>
    <col min="11019" max="11019" width="0" hidden="1" customWidth="1"/>
    <col min="11020" max="11020" width="16.88671875" customWidth="1"/>
    <col min="11021" max="11021" width="12" customWidth="1"/>
    <col min="11022" max="11022" width="10.88671875" customWidth="1"/>
    <col min="11268" max="11268" width="9.33203125" bestFit="1" customWidth="1"/>
    <col min="11269" max="11269" width="18.109375" customWidth="1"/>
    <col min="11270" max="11270" width="18.33203125" customWidth="1"/>
    <col min="11271" max="11271" width="0" hidden="1" customWidth="1"/>
    <col min="11272" max="11272" width="17.88671875" customWidth="1"/>
    <col min="11273" max="11273" width="16.44140625" customWidth="1"/>
    <col min="11274" max="11274" width="18.88671875" customWidth="1"/>
    <col min="11275" max="11275" width="0" hidden="1" customWidth="1"/>
    <col min="11276" max="11276" width="16.88671875" customWidth="1"/>
    <col min="11277" max="11277" width="12" customWidth="1"/>
    <col min="11278" max="11278" width="10.88671875" customWidth="1"/>
    <col min="11524" max="11524" width="9.33203125" bestFit="1" customWidth="1"/>
    <col min="11525" max="11525" width="18.109375" customWidth="1"/>
    <col min="11526" max="11526" width="18.33203125" customWidth="1"/>
    <col min="11527" max="11527" width="0" hidden="1" customWidth="1"/>
    <col min="11528" max="11528" width="17.88671875" customWidth="1"/>
    <col min="11529" max="11529" width="16.44140625" customWidth="1"/>
    <col min="11530" max="11530" width="18.88671875" customWidth="1"/>
    <col min="11531" max="11531" width="0" hidden="1" customWidth="1"/>
    <col min="11532" max="11532" width="16.88671875" customWidth="1"/>
    <col min="11533" max="11533" width="12" customWidth="1"/>
    <col min="11534" max="11534" width="10.88671875" customWidth="1"/>
    <col min="11780" max="11780" width="9.33203125" bestFit="1" customWidth="1"/>
    <col min="11781" max="11781" width="18.109375" customWidth="1"/>
    <col min="11782" max="11782" width="18.33203125" customWidth="1"/>
    <col min="11783" max="11783" width="0" hidden="1" customWidth="1"/>
    <col min="11784" max="11784" width="17.88671875" customWidth="1"/>
    <col min="11785" max="11785" width="16.44140625" customWidth="1"/>
    <col min="11786" max="11786" width="18.88671875" customWidth="1"/>
    <col min="11787" max="11787" width="0" hidden="1" customWidth="1"/>
    <col min="11788" max="11788" width="16.88671875" customWidth="1"/>
    <col min="11789" max="11789" width="12" customWidth="1"/>
    <col min="11790" max="11790" width="10.88671875" customWidth="1"/>
    <col min="12036" max="12036" width="9.33203125" bestFit="1" customWidth="1"/>
    <col min="12037" max="12037" width="18.109375" customWidth="1"/>
    <col min="12038" max="12038" width="18.33203125" customWidth="1"/>
    <col min="12039" max="12039" width="0" hidden="1" customWidth="1"/>
    <col min="12040" max="12040" width="17.88671875" customWidth="1"/>
    <col min="12041" max="12041" width="16.44140625" customWidth="1"/>
    <col min="12042" max="12042" width="18.88671875" customWidth="1"/>
    <col min="12043" max="12043" width="0" hidden="1" customWidth="1"/>
    <col min="12044" max="12044" width="16.88671875" customWidth="1"/>
    <col min="12045" max="12045" width="12" customWidth="1"/>
    <col min="12046" max="12046" width="10.88671875" customWidth="1"/>
    <col min="12292" max="12292" width="9.33203125" bestFit="1" customWidth="1"/>
    <col min="12293" max="12293" width="18.109375" customWidth="1"/>
    <col min="12294" max="12294" width="18.33203125" customWidth="1"/>
    <col min="12295" max="12295" width="0" hidden="1" customWidth="1"/>
    <col min="12296" max="12296" width="17.88671875" customWidth="1"/>
    <col min="12297" max="12297" width="16.44140625" customWidth="1"/>
    <col min="12298" max="12298" width="18.88671875" customWidth="1"/>
    <col min="12299" max="12299" width="0" hidden="1" customWidth="1"/>
    <col min="12300" max="12300" width="16.88671875" customWidth="1"/>
    <col min="12301" max="12301" width="12" customWidth="1"/>
    <col min="12302" max="12302" width="10.88671875" customWidth="1"/>
    <col min="12548" max="12548" width="9.33203125" bestFit="1" customWidth="1"/>
    <col min="12549" max="12549" width="18.109375" customWidth="1"/>
    <col min="12550" max="12550" width="18.33203125" customWidth="1"/>
    <col min="12551" max="12551" width="0" hidden="1" customWidth="1"/>
    <col min="12552" max="12552" width="17.88671875" customWidth="1"/>
    <col min="12553" max="12553" width="16.44140625" customWidth="1"/>
    <col min="12554" max="12554" width="18.88671875" customWidth="1"/>
    <col min="12555" max="12555" width="0" hidden="1" customWidth="1"/>
    <col min="12556" max="12556" width="16.88671875" customWidth="1"/>
    <col min="12557" max="12557" width="12" customWidth="1"/>
    <col min="12558" max="12558" width="10.88671875" customWidth="1"/>
    <col min="12804" max="12804" width="9.33203125" bestFit="1" customWidth="1"/>
    <col min="12805" max="12805" width="18.109375" customWidth="1"/>
    <col min="12806" max="12806" width="18.33203125" customWidth="1"/>
    <col min="12807" max="12807" width="0" hidden="1" customWidth="1"/>
    <col min="12808" max="12808" width="17.88671875" customWidth="1"/>
    <col min="12809" max="12809" width="16.44140625" customWidth="1"/>
    <col min="12810" max="12810" width="18.88671875" customWidth="1"/>
    <col min="12811" max="12811" width="0" hidden="1" customWidth="1"/>
    <col min="12812" max="12812" width="16.88671875" customWidth="1"/>
    <col min="12813" max="12813" width="12" customWidth="1"/>
    <col min="12814" max="12814" width="10.88671875" customWidth="1"/>
    <col min="13060" max="13060" width="9.33203125" bestFit="1" customWidth="1"/>
    <col min="13061" max="13061" width="18.109375" customWidth="1"/>
    <col min="13062" max="13062" width="18.33203125" customWidth="1"/>
    <col min="13063" max="13063" width="0" hidden="1" customWidth="1"/>
    <col min="13064" max="13064" width="17.88671875" customWidth="1"/>
    <col min="13065" max="13065" width="16.44140625" customWidth="1"/>
    <col min="13066" max="13066" width="18.88671875" customWidth="1"/>
    <col min="13067" max="13067" width="0" hidden="1" customWidth="1"/>
    <col min="13068" max="13068" width="16.88671875" customWidth="1"/>
    <col min="13069" max="13069" width="12" customWidth="1"/>
    <col min="13070" max="13070" width="10.88671875" customWidth="1"/>
    <col min="13316" max="13316" width="9.33203125" bestFit="1" customWidth="1"/>
    <col min="13317" max="13317" width="18.109375" customWidth="1"/>
    <col min="13318" max="13318" width="18.33203125" customWidth="1"/>
    <col min="13319" max="13319" width="0" hidden="1" customWidth="1"/>
    <col min="13320" max="13320" width="17.88671875" customWidth="1"/>
    <col min="13321" max="13321" width="16.44140625" customWidth="1"/>
    <col min="13322" max="13322" width="18.88671875" customWidth="1"/>
    <col min="13323" max="13323" width="0" hidden="1" customWidth="1"/>
    <col min="13324" max="13324" width="16.88671875" customWidth="1"/>
    <col min="13325" max="13325" width="12" customWidth="1"/>
    <col min="13326" max="13326" width="10.88671875" customWidth="1"/>
    <col min="13572" max="13572" width="9.33203125" bestFit="1" customWidth="1"/>
    <col min="13573" max="13573" width="18.109375" customWidth="1"/>
    <col min="13574" max="13574" width="18.33203125" customWidth="1"/>
    <col min="13575" max="13575" width="0" hidden="1" customWidth="1"/>
    <col min="13576" max="13576" width="17.88671875" customWidth="1"/>
    <col min="13577" max="13577" width="16.44140625" customWidth="1"/>
    <col min="13578" max="13578" width="18.88671875" customWidth="1"/>
    <col min="13579" max="13579" width="0" hidden="1" customWidth="1"/>
    <col min="13580" max="13580" width="16.88671875" customWidth="1"/>
    <col min="13581" max="13581" width="12" customWidth="1"/>
    <col min="13582" max="13582" width="10.88671875" customWidth="1"/>
    <col min="13828" max="13828" width="9.33203125" bestFit="1" customWidth="1"/>
    <col min="13829" max="13829" width="18.109375" customWidth="1"/>
    <col min="13830" max="13830" width="18.33203125" customWidth="1"/>
    <col min="13831" max="13831" width="0" hidden="1" customWidth="1"/>
    <col min="13832" max="13832" width="17.88671875" customWidth="1"/>
    <col min="13833" max="13833" width="16.44140625" customWidth="1"/>
    <col min="13834" max="13834" width="18.88671875" customWidth="1"/>
    <col min="13835" max="13835" width="0" hidden="1" customWidth="1"/>
    <col min="13836" max="13836" width="16.88671875" customWidth="1"/>
    <col min="13837" max="13837" width="12" customWidth="1"/>
    <col min="13838" max="13838" width="10.88671875" customWidth="1"/>
    <col min="14084" max="14084" width="9.33203125" bestFit="1" customWidth="1"/>
    <col min="14085" max="14085" width="18.109375" customWidth="1"/>
    <col min="14086" max="14086" width="18.33203125" customWidth="1"/>
    <col min="14087" max="14087" width="0" hidden="1" customWidth="1"/>
    <col min="14088" max="14088" width="17.88671875" customWidth="1"/>
    <col min="14089" max="14089" width="16.44140625" customWidth="1"/>
    <col min="14090" max="14090" width="18.88671875" customWidth="1"/>
    <col min="14091" max="14091" width="0" hidden="1" customWidth="1"/>
    <col min="14092" max="14092" width="16.88671875" customWidth="1"/>
    <col min="14093" max="14093" width="12" customWidth="1"/>
    <col min="14094" max="14094" width="10.88671875" customWidth="1"/>
    <col min="14340" max="14340" width="9.33203125" bestFit="1" customWidth="1"/>
    <col min="14341" max="14341" width="18.109375" customWidth="1"/>
    <col min="14342" max="14342" width="18.33203125" customWidth="1"/>
    <col min="14343" max="14343" width="0" hidden="1" customWidth="1"/>
    <col min="14344" max="14344" width="17.88671875" customWidth="1"/>
    <col min="14345" max="14345" width="16.44140625" customWidth="1"/>
    <col min="14346" max="14346" width="18.88671875" customWidth="1"/>
    <col min="14347" max="14347" width="0" hidden="1" customWidth="1"/>
    <col min="14348" max="14348" width="16.88671875" customWidth="1"/>
    <col min="14349" max="14349" width="12" customWidth="1"/>
    <col min="14350" max="14350" width="10.88671875" customWidth="1"/>
    <col min="14596" max="14596" width="9.33203125" bestFit="1" customWidth="1"/>
    <col min="14597" max="14597" width="18.109375" customWidth="1"/>
    <col min="14598" max="14598" width="18.33203125" customWidth="1"/>
    <col min="14599" max="14599" width="0" hidden="1" customWidth="1"/>
    <col min="14600" max="14600" width="17.88671875" customWidth="1"/>
    <col min="14601" max="14601" width="16.44140625" customWidth="1"/>
    <col min="14602" max="14602" width="18.88671875" customWidth="1"/>
    <col min="14603" max="14603" width="0" hidden="1" customWidth="1"/>
    <col min="14604" max="14604" width="16.88671875" customWidth="1"/>
    <col min="14605" max="14605" width="12" customWidth="1"/>
    <col min="14606" max="14606" width="10.88671875" customWidth="1"/>
    <col min="14852" max="14852" width="9.33203125" bestFit="1" customWidth="1"/>
    <col min="14853" max="14853" width="18.109375" customWidth="1"/>
    <col min="14854" max="14854" width="18.33203125" customWidth="1"/>
    <col min="14855" max="14855" width="0" hidden="1" customWidth="1"/>
    <col min="14856" max="14856" width="17.88671875" customWidth="1"/>
    <col min="14857" max="14857" width="16.44140625" customWidth="1"/>
    <col min="14858" max="14858" width="18.88671875" customWidth="1"/>
    <col min="14859" max="14859" width="0" hidden="1" customWidth="1"/>
    <col min="14860" max="14860" width="16.88671875" customWidth="1"/>
    <col min="14861" max="14861" width="12" customWidth="1"/>
    <col min="14862" max="14862" width="10.88671875" customWidth="1"/>
    <col min="15108" max="15108" width="9.33203125" bestFit="1" customWidth="1"/>
    <col min="15109" max="15109" width="18.109375" customWidth="1"/>
    <col min="15110" max="15110" width="18.33203125" customWidth="1"/>
    <col min="15111" max="15111" width="0" hidden="1" customWidth="1"/>
    <col min="15112" max="15112" width="17.88671875" customWidth="1"/>
    <col min="15113" max="15113" width="16.44140625" customWidth="1"/>
    <col min="15114" max="15114" width="18.88671875" customWidth="1"/>
    <col min="15115" max="15115" width="0" hidden="1" customWidth="1"/>
    <col min="15116" max="15116" width="16.88671875" customWidth="1"/>
    <col min="15117" max="15117" width="12" customWidth="1"/>
    <col min="15118" max="15118" width="10.88671875" customWidth="1"/>
    <col min="15364" max="15364" width="9.33203125" bestFit="1" customWidth="1"/>
    <col min="15365" max="15365" width="18.109375" customWidth="1"/>
    <col min="15366" max="15366" width="18.33203125" customWidth="1"/>
    <col min="15367" max="15367" width="0" hidden="1" customWidth="1"/>
    <col min="15368" max="15368" width="17.88671875" customWidth="1"/>
    <col min="15369" max="15369" width="16.44140625" customWidth="1"/>
    <col min="15370" max="15370" width="18.88671875" customWidth="1"/>
    <col min="15371" max="15371" width="0" hidden="1" customWidth="1"/>
    <col min="15372" max="15372" width="16.88671875" customWidth="1"/>
    <col min="15373" max="15373" width="12" customWidth="1"/>
    <col min="15374" max="15374" width="10.88671875" customWidth="1"/>
    <col min="15620" max="15620" width="9.33203125" bestFit="1" customWidth="1"/>
    <col min="15621" max="15621" width="18.109375" customWidth="1"/>
    <col min="15622" max="15622" width="18.33203125" customWidth="1"/>
    <col min="15623" max="15623" width="0" hidden="1" customWidth="1"/>
    <col min="15624" max="15624" width="17.88671875" customWidth="1"/>
    <col min="15625" max="15625" width="16.44140625" customWidth="1"/>
    <col min="15626" max="15626" width="18.88671875" customWidth="1"/>
    <col min="15627" max="15627" width="0" hidden="1" customWidth="1"/>
    <col min="15628" max="15628" width="16.88671875" customWidth="1"/>
    <col min="15629" max="15629" width="12" customWidth="1"/>
    <col min="15630" max="15630" width="10.88671875" customWidth="1"/>
    <col min="15876" max="15876" width="9.33203125" bestFit="1" customWidth="1"/>
    <col min="15877" max="15877" width="18.109375" customWidth="1"/>
    <col min="15878" max="15878" width="18.33203125" customWidth="1"/>
    <col min="15879" max="15879" width="0" hidden="1" customWidth="1"/>
    <col min="15880" max="15880" width="17.88671875" customWidth="1"/>
    <col min="15881" max="15881" width="16.44140625" customWidth="1"/>
    <col min="15882" max="15882" width="18.88671875" customWidth="1"/>
    <col min="15883" max="15883" width="0" hidden="1" customWidth="1"/>
    <col min="15884" max="15884" width="16.88671875" customWidth="1"/>
    <col min="15885" max="15885" width="12" customWidth="1"/>
    <col min="15886" max="15886" width="10.88671875" customWidth="1"/>
    <col min="16132" max="16132" width="9.33203125" bestFit="1" customWidth="1"/>
    <col min="16133" max="16133" width="18.109375" customWidth="1"/>
    <col min="16134" max="16134" width="18.33203125" customWidth="1"/>
    <col min="16135" max="16135" width="0" hidden="1" customWidth="1"/>
    <col min="16136" max="16136" width="17.88671875" customWidth="1"/>
    <col min="16137" max="16137" width="16.44140625" customWidth="1"/>
    <col min="16138" max="16138" width="18.88671875" customWidth="1"/>
    <col min="16139" max="16139" width="0" hidden="1" customWidth="1"/>
    <col min="16140" max="16140" width="16.88671875" customWidth="1"/>
    <col min="16141" max="16141" width="12" customWidth="1"/>
    <col min="16142" max="16142" width="10.88671875" customWidth="1"/>
  </cols>
  <sheetData>
    <row r="2" spans="1:14" x14ac:dyDescent="0.3">
      <c r="L2" s="150" t="s">
        <v>0</v>
      </c>
      <c r="M2" s="150"/>
      <c r="N2" s="150"/>
    </row>
    <row r="3" spans="1:14" x14ac:dyDescent="0.3">
      <c r="L3" s="150" t="s">
        <v>1</v>
      </c>
      <c r="M3" s="150"/>
      <c r="N3" s="150"/>
    </row>
    <row r="4" spans="1:14" s="1" customFormat="1" x14ac:dyDescent="0.3">
      <c r="E4" s="2" t="s">
        <v>2</v>
      </c>
      <c r="F4" s="2"/>
      <c r="G4" s="2"/>
      <c r="H4" s="2"/>
      <c r="I4" s="2"/>
      <c r="L4" s="151" t="s">
        <v>3</v>
      </c>
      <c r="M4" s="151"/>
      <c r="N4" s="151"/>
    </row>
    <row r="5" spans="1:14" x14ac:dyDescent="0.3">
      <c r="F5" s="3"/>
      <c r="G5" s="3" t="s">
        <v>83</v>
      </c>
      <c r="H5" s="3"/>
      <c r="I5" s="3"/>
      <c r="L5" s="152" t="s">
        <v>84</v>
      </c>
      <c r="M5" s="152"/>
      <c r="N5" s="152"/>
    </row>
    <row r="6" spans="1:14" ht="15" thickBot="1" x14ac:dyDescent="0.35">
      <c r="M6" s="153"/>
      <c r="N6" s="153"/>
    </row>
    <row r="7" spans="1:14" ht="15" customHeight="1" thickBot="1" x14ac:dyDescent="0.35">
      <c r="A7" s="4"/>
      <c r="B7" s="154"/>
      <c r="C7" s="154"/>
      <c r="D7" s="155"/>
      <c r="E7" s="160"/>
      <c r="F7" s="163" t="s">
        <v>85</v>
      </c>
      <c r="G7" s="166" t="s">
        <v>86</v>
      </c>
      <c r="H7" s="169" t="s">
        <v>87</v>
      </c>
      <c r="I7" s="172" t="s">
        <v>4</v>
      </c>
      <c r="J7" s="175" t="s">
        <v>88</v>
      </c>
      <c r="K7" s="5"/>
      <c r="L7" s="178" t="s">
        <v>5</v>
      </c>
      <c r="M7" s="178" t="s">
        <v>6</v>
      </c>
      <c r="N7" s="181" t="s">
        <v>89</v>
      </c>
    </row>
    <row r="8" spans="1:14" ht="14.4" customHeight="1" x14ac:dyDescent="0.3">
      <c r="A8" s="6"/>
      <c r="B8" s="156"/>
      <c r="C8" s="156"/>
      <c r="D8" s="157"/>
      <c r="E8" s="161"/>
      <c r="F8" s="164"/>
      <c r="G8" s="167"/>
      <c r="H8" s="170"/>
      <c r="I8" s="173"/>
      <c r="J8" s="176"/>
      <c r="K8" s="7"/>
      <c r="L8" s="179"/>
      <c r="M8" s="179"/>
      <c r="N8" s="182"/>
    </row>
    <row r="9" spans="1:14" ht="26.4" customHeight="1" thickBot="1" x14ac:dyDescent="0.35">
      <c r="A9" s="8"/>
      <c r="B9" s="158"/>
      <c r="C9" s="158"/>
      <c r="D9" s="159"/>
      <c r="E9" s="162"/>
      <c r="F9" s="165"/>
      <c r="G9" s="168"/>
      <c r="H9" s="171"/>
      <c r="I9" s="174"/>
      <c r="J9" s="177"/>
      <c r="K9" s="9"/>
      <c r="L9" s="180"/>
      <c r="M9" s="180"/>
      <c r="N9" s="183"/>
    </row>
    <row r="10" spans="1:14" ht="15.6" x14ac:dyDescent="0.3">
      <c r="A10" s="147" t="s">
        <v>7</v>
      </c>
      <c r="B10" s="148"/>
      <c r="C10" s="148"/>
      <c r="D10" s="149"/>
      <c r="E10" s="10"/>
      <c r="F10" s="11">
        <f>SUM(F12+F13+F14+F19+F20)</f>
        <v>362536.82999999996</v>
      </c>
      <c r="G10" s="11">
        <f>SUM(G12+G13+G14+G19+G20)</f>
        <v>424543.9</v>
      </c>
      <c r="H10" s="11">
        <f>SUM(H12+H13+H14+H19+H20)</f>
        <v>409283.3</v>
      </c>
      <c r="I10" s="11">
        <f>SUM(I12+I13+I14+I19+I20)</f>
        <v>-11510.2</v>
      </c>
      <c r="J10" s="11">
        <f>SUM(J12+J13+J14+J19+J20)</f>
        <v>420118.33</v>
      </c>
      <c r="K10" s="7"/>
      <c r="L10" s="12">
        <f>SUM(J10-H10)</f>
        <v>10835.030000000028</v>
      </c>
      <c r="M10" s="13">
        <f>SUM(J10/H10*100)</f>
        <v>102.64731788470236</v>
      </c>
      <c r="N10" s="14">
        <f>SUM(J10/F10*100)</f>
        <v>115.88293801763537</v>
      </c>
    </row>
    <row r="11" spans="1:14" x14ac:dyDescent="0.3">
      <c r="A11" s="15" t="s">
        <v>8</v>
      </c>
      <c r="B11" s="16"/>
      <c r="C11" s="17"/>
      <c r="D11" s="17"/>
      <c r="E11" s="10"/>
      <c r="F11" s="10"/>
      <c r="G11" s="10"/>
      <c r="H11" s="10"/>
      <c r="I11" s="11">
        <f>SUM(H11-G11)</f>
        <v>0</v>
      </c>
      <c r="J11" s="10"/>
      <c r="K11" s="7"/>
      <c r="L11" s="12">
        <f t="shared" ref="L11:L42" si="0">SUM(J11-H11)</f>
        <v>0</v>
      </c>
      <c r="M11" s="13"/>
      <c r="N11" s="14"/>
    </row>
    <row r="12" spans="1:14" x14ac:dyDescent="0.3">
      <c r="A12" s="15" t="s">
        <v>9</v>
      </c>
      <c r="B12" s="16"/>
      <c r="C12" s="17"/>
      <c r="D12" s="17"/>
      <c r="E12" s="10">
        <v>10100</v>
      </c>
      <c r="F12" s="18">
        <v>243934.86</v>
      </c>
      <c r="G12" s="19">
        <v>290452.90000000002</v>
      </c>
      <c r="H12" s="19">
        <v>283026.90000000002</v>
      </c>
      <c r="I12" s="20">
        <f>SUM(H12-G12)</f>
        <v>-7426</v>
      </c>
      <c r="J12" s="18">
        <v>292438.02</v>
      </c>
      <c r="K12" s="7"/>
      <c r="L12" s="21">
        <f t="shared" si="0"/>
        <v>9411.1199999999953</v>
      </c>
      <c r="M12" s="13">
        <f t="shared" ref="M12:M42" si="1">SUM(J12/H12*100)</f>
        <v>103.32516803173127</v>
      </c>
      <c r="N12" s="14">
        <f>SUM(J12/F12*100)</f>
        <v>119.88365254560173</v>
      </c>
    </row>
    <row r="13" spans="1:14" x14ac:dyDescent="0.3">
      <c r="A13" s="15" t="s">
        <v>10</v>
      </c>
      <c r="B13" s="16"/>
      <c r="C13" s="17"/>
      <c r="D13" s="17"/>
      <c r="E13" s="10">
        <v>10300</v>
      </c>
      <c r="F13" s="18">
        <v>7066.61</v>
      </c>
      <c r="G13" s="19">
        <v>7204.1</v>
      </c>
      <c r="H13" s="19">
        <v>7204.1</v>
      </c>
      <c r="I13" s="20">
        <f>SUM(H13-G13)</f>
        <v>0</v>
      </c>
      <c r="J13" s="18">
        <v>6433.74</v>
      </c>
      <c r="K13" s="7"/>
      <c r="L13" s="21">
        <f t="shared" si="0"/>
        <v>-770.36000000000058</v>
      </c>
      <c r="M13" s="13">
        <f t="shared" si="1"/>
        <v>89.306644827251134</v>
      </c>
      <c r="N13" s="14"/>
    </row>
    <row r="14" spans="1:14" x14ac:dyDescent="0.3">
      <c r="A14" s="15" t="s">
        <v>11</v>
      </c>
      <c r="B14" s="16"/>
      <c r="C14" s="17"/>
      <c r="D14" s="17"/>
      <c r="E14" s="10">
        <v>10500</v>
      </c>
      <c r="F14" s="19">
        <f>SUM(F16+F17+F18+F15)</f>
        <v>100711.43000000001</v>
      </c>
      <c r="G14" s="19">
        <f>SUM(G16+G17+G18+G15)</f>
        <v>117752.9</v>
      </c>
      <c r="H14" s="19">
        <f>SUM(H16+H17+H18+H15)</f>
        <v>111113.3</v>
      </c>
      <c r="I14" s="19">
        <f>SUM(I16+I17+I18+I15)</f>
        <v>-2889.2</v>
      </c>
      <c r="J14" s="19">
        <f>SUM(J16+J17+J18+J15)</f>
        <v>113042.51999999999</v>
      </c>
      <c r="K14" s="18">
        <f>SUM(K16+K17)</f>
        <v>0</v>
      </c>
      <c r="L14" s="21">
        <f t="shared" si="0"/>
        <v>1929.2199999999866</v>
      </c>
      <c r="M14" s="13">
        <f t="shared" si="1"/>
        <v>101.73626379560321</v>
      </c>
      <c r="N14" s="14">
        <f>SUM(J14/F14*100)</f>
        <v>112.24398263434448</v>
      </c>
    </row>
    <row r="15" spans="1:14" x14ac:dyDescent="0.3">
      <c r="A15" s="124" t="s">
        <v>12</v>
      </c>
      <c r="B15" s="125"/>
      <c r="C15" s="125"/>
      <c r="D15" s="126"/>
      <c r="E15" s="10">
        <v>10501</v>
      </c>
      <c r="F15" s="19">
        <v>55937.19</v>
      </c>
      <c r="G15" s="19">
        <v>80150</v>
      </c>
      <c r="H15" s="19">
        <v>74185</v>
      </c>
      <c r="I15" s="19">
        <f t="shared" ref="I15" si="2">SUM(I17+I18+I19)</f>
        <v>-2214.6</v>
      </c>
      <c r="J15" s="19">
        <v>75727.59</v>
      </c>
      <c r="K15" s="22"/>
      <c r="L15" s="21">
        <f t="shared" si="0"/>
        <v>1542.5899999999965</v>
      </c>
      <c r="M15" s="13"/>
      <c r="N15" s="14"/>
    </row>
    <row r="16" spans="1:14" x14ac:dyDescent="0.3">
      <c r="A16" s="23" t="s">
        <v>13</v>
      </c>
      <c r="B16" s="16"/>
      <c r="C16" s="17"/>
      <c r="D16" s="17"/>
      <c r="E16" s="10">
        <v>10502</v>
      </c>
      <c r="F16" s="18">
        <v>42838.55</v>
      </c>
      <c r="G16" s="19">
        <v>35120</v>
      </c>
      <c r="H16" s="19">
        <v>35465</v>
      </c>
      <c r="I16" s="20">
        <f t="shared" ref="I16:I22" si="3">SUM(H16-G16)</f>
        <v>345</v>
      </c>
      <c r="J16" s="18">
        <v>35961.46</v>
      </c>
      <c r="K16" s="7"/>
      <c r="L16" s="21">
        <f t="shared" si="0"/>
        <v>496.45999999999913</v>
      </c>
      <c r="M16" s="13">
        <f t="shared" si="1"/>
        <v>101.3998590159312</v>
      </c>
      <c r="N16" s="14">
        <f>SUM(J16/F16*100)</f>
        <v>83.946492119831319</v>
      </c>
    </row>
    <row r="17" spans="1:14" x14ac:dyDescent="0.3">
      <c r="A17" s="15" t="s">
        <v>14</v>
      </c>
      <c r="B17" s="16"/>
      <c r="C17" s="17"/>
      <c r="D17" s="17"/>
      <c r="E17" s="10">
        <v>10503</v>
      </c>
      <c r="F17" s="18">
        <v>516.03</v>
      </c>
      <c r="G17" s="19">
        <v>732.9</v>
      </c>
      <c r="H17" s="19">
        <v>463.3</v>
      </c>
      <c r="I17" s="20">
        <f t="shared" si="3"/>
        <v>-269.59999999999997</v>
      </c>
      <c r="J17" s="18">
        <v>514.1</v>
      </c>
      <c r="K17" s="7"/>
      <c r="L17" s="21">
        <f t="shared" si="0"/>
        <v>50.800000000000011</v>
      </c>
      <c r="M17" s="13">
        <f t="shared" si="1"/>
        <v>110.96481761277789</v>
      </c>
      <c r="N17" s="14"/>
    </row>
    <row r="18" spans="1:14" x14ac:dyDescent="0.3">
      <c r="A18" s="15" t="s">
        <v>15</v>
      </c>
      <c r="B18" s="16"/>
      <c r="C18" s="17"/>
      <c r="D18" s="17"/>
      <c r="E18" s="10">
        <v>10504</v>
      </c>
      <c r="F18" s="18">
        <v>1419.66</v>
      </c>
      <c r="G18" s="19">
        <v>1750</v>
      </c>
      <c r="H18" s="19">
        <v>1000</v>
      </c>
      <c r="I18" s="20">
        <f t="shared" si="3"/>
        <v>-750</v>
      </c>
      <c r="J18" s="18">
        <v>839.37</v>
      </c>
      <c r="K18" s="7"/>
      <c r="L18" s="21">
        <f t="shared" si="0"/>
        <v>-160.63</v>
      </c>
      <c r="M18" s="13">
        <f t="shared" si="1"/>
        <v>83.936999999999998</v>
      </c>
      <c r="N18" s="14">
        <f>SUM(J18/F18*100)</f>
        <v>59.124720003381093</v>
      </c>
    </row>
    <row r="19" spans="1:14" x14ac:dyDescent="0.3">
      <c r="A19" s="15" t="s">
        <v>16</v>
      </c>
      <c r="B19" s="16"/>
      <c r="C19" s="17"/>
      <c r="D19" s="17"/>
      <c r="E19" s="10">
        <v>10800</v>
      </c>
      <c r="F19" s="18">
        <v>10823.93</v>
      </c>
      <c r="G19" s="19">
        <v>9134</v>
      </c>
      <c r="H19" s="19">
        <v>7939</v>
      </c>
      <c r="I19" s="20">
        <f t="shared" si="3"/>
        <v>-1195</v>
      </c>
      <c r="J19" s="18">
        <v>8203.85</v>
      </c>
      <c r="K19" s="7"/>
      <c r="L19" s="21">
        <f t="shared" si="0"/>
        <v>264.85000000000036</v>
      </c>
      <c r="M19" s="13">
        <f t="shared" si="1"/>
        <v>103.33606247638242</v>
      </c>
      <c r="N19" s="14">
        <f>SUM(J19/F19*100)</f>
        <v>75.793635029051373</v>
      </c>
    </row>
    <row r="20" spans="1:14" x14ac:dyDescent="0.3">
      <c r="A20" s="24" t="s">
        <v>17</v>
      </c>
      <c r="B20" s="16"/>
      <c r="C20" s="17"/>
      <c r="D20" s="17"/>
      <c r="E20" s="10">
        <v>10900</v>
      </c>
      <c r="F20" s="18">
        <v>0</v>
      </c>
      <c r="G20" s="19">
        <v>0</v>
      </c>
      <c r="H20" s="19">
        <v>0</v>
      </c>
      <c r="I20" s="20">
        <f t="shared" si="3"/>
        <v>0</v>
      </c>
      <c r="J20" s="18">
        <v>0.2</v>
      </c>
      <c r="K20" s="7"/>
      <c r="L20" s="21">
        <f t="shared" si="0"/>
        <v>0.2</v>
      </c>
      <c r="M20" s="13"/>
      <c r="N20" s="14"/>
    </row>
    <row r="21" spans="1:14" ht="15.6" x14ac:dyDescent="0.3">
      <c r="A21" s="25" t="s">
        <v>18</v>
      </c>
      <c r="B21" s="16"/>
      <c r="C21" s="17"/>
      <c r="D21" s="17"/>
      <c r="E21" s="10"/>
      <c r="F21" s="11">
        <f>SUM(F22+F24+F25+F27+F28+F29)</f>
        <v>40757.599999999999</v>
      </c>
      <c r="G21" s="11">
        <f>SUM(G22:G30)</f>
        <v>28194.699999999997</v>
      </c>
      <c r="H21" s="11">
        <f>SUM(H22+H24+H25+H27+H28+H29)</f>
        <v>29672.699999999997</v>
      </c>
      <c r="I21" s="11">
        <f t="shared" si="3"/>
        <v>1478</v>
      </c>
      <c r="J21" s="11">
        <f>SUM(J22+J24+J25+J27+J28+J29)</f>
        <v>33197.32</v>
      </c>
      <c r="K21" s="7"/>
      <c r="L21" s="12">
        <f t="shared" si="0"/>
        <v>3524.6200000000026</v>
      </c>
      <c r="M21" s="13">
        <f t="shared" si="1"/>
        <v>111.87832586855933</v>
      </c>
      <c r="N21" s="14">
        <f>SUM(J21/F21*100)</f>
        <v>81.450625159479458</v>
      </c>
    </row>
    <row r="22" spans="1:14" x14ac:dyDescent="0.3">
      <c r="A22" s="141" t="s">
        <v>19</v>
      </c>
      <c r="B22" s="142"/>
      <c r="C22" s="142"/>
      <c r="D22" s="143"/>
      <c r="E22" s="136">
        <v>11100</v>
      </c>
      <c r="F22" s="116">
        <v>18684.849999999999</v>
      </c>
      <c r="G22" s="116">
        <v>17803.599999999999</v>
      </c>
      <c r="H22" s="116">
        <v>16718.599999999999</v>
      </c>
      <c r="I22" s="118">
        <f t="shared" si="3"/>
        <v>-1085</v>
      </c>
      <c r="J22" s="116">
        <v>17663.16</v>
      </c>
      <c r="K22" s="7"/>
      <c r="L22" s="118">
        <f t="shared" si="0"/>
        <v>944.56000000000131</v>
      </c>
      <c r="M22" s="120">
        <f>SUM(J22/H22*100)</f>
        <v>105.6497553622911</v>
      </c>
      <c r="N22" s="122">
        <f>SUM(J22/F22*100)</f>
        <v>94.531987144665337</v>
      </c>
    </row>
    <row r="23" spans="1:14" x14ac:dyDescent="0.3">
      <c r="A23" s="144"/>
      <c r="B23" s="145"/>
      <c r="C23" s="145"/>
      <c r="D23" s="146"/>
      <c r="E23" s="137"/>
      <c r="F23" s="117"/>
      <c r="G23" s="117"/>
      <c r="H23" s="117"/>
      <c r="I23" s="119"/>
      <c r="J23" s="117"/>
      <c r="K23" s="7"/>
      <c r="L23" s="119"/>
      <c r="M23" s="121"/>
      <c r="N23" s="123"/>
    </row>
    <row r="24" spans="1:14" x14ac:dyDescent="0.3">
      <c r="A24" s="26" t="s">
        <v>20</v>
      </c>
      <c r="B24" s="1"/>
      <c r="C24" s="1"/>
      <c r="D24" s="1"/>
      <c r="E24" s="10">
        <v>11200</v>
      </c>
      <c r="F24" s="18">
        <v>1390.75</v>
      </c>
      <c r="G24" s="19">
        <v>1578</v>
      </c>
      <c r="H24" s="19">
        <v>1625</v>
      </c>
      <c r="I24" s="20">
        <f>SUM(H24-G24)</f>
        <v>47</v>
      </c>
      <c r="J24" s="18">
        <v>1630.48</v>
      </c>
      <c r="K24" s="7"/>
      <c r="L24" s="21">
        <f t="shared" si="0"/>
        <v>5.4800000000000182</v>
      </c>
      <c r="M24" s="13">
        <f t="shared" si="1"/>
        <v>100.33723076923079</v>
      </c>
      <c r="N24" s="14">
        <f>SUM(J24/F24*100)</f>
        <v>117.23746180118641</v>
      </c>
    </row>
    <row r="25" spans="1:14" x14ac:dyDescent="0.3">
      <c r="A25" s="130" t="s">
        <v>21</v>
      </c>
      <c r="B25" s="131"/>
      <c r="C25" s="131"/>
      <c r="D25" s="132"/>
      <c r="E25" s="136">
        <v>11300</v>
      </c>
      <c r="F25" s="116">
        <v>13.78</v>
      </c>
      <c r="G25" s="116">
        <v>0</v>
      </c>
      <c r="H25" s="116">
        <v>37.200000000000003</v>
      </c>
      <c r="I25" s="118">
        <f t="shared" ref="I25" si="4">SUM(H25-G25)</f>
        <v>37.200000000000003</v>
      </c>
      <c r="J25" s="116">
        <v>44.56</v>
      </c>
      <c r="K25" s="7"/>
      <c r="L25" s="118">
        <f t="shared" si="0"/>
        <v>7.3599999999999994</v>
      </c>
      <c r="M25" s="120"/>
      <c r="N25" s="122">
        <f>SUM(J25/F25*100)</f>
        <v>323.36719883889702</v>
      </c>
    </row>
    <row r="26" spans="1:14" x14ac:dyDescent="0.3">
      <c r="A26" s="133"/>
      <c r="B26" s="134"/>
      <c r="C26" s="134"/>
      <c r="D26" s="135"/>
      <c r="E26" s="137"/>
      <c r="F26" s="117"/>
      <c r="G26" s="117"/>
      <c r="H26" s="117"/>
      <c r="I26" s="119"/>
      <c r="J26" s="117"/>
      <c r="K26" s="7"/>
      <c r="L26" s="119"/>
      <c r="M26" s="121"/>
      <c r="N26" s="123"/>
    </row>
    <row r="27" spans="1:14" x14ac:dyDescent="0.3">
      <c r="A27" s="27" t="s">
        <v>22</v>
      </c>
      <c r="B27" s="28"/>
      <c r="C27" s="28"/>
      <c r="D27" s="28"/>
      <c r="E27" s="10">
        <v>11400</v>
      </c>
      <c r="F27" s="18">
        <v>9141.83</v>
      </c>
      <c r="G27" s="19">
        <v>6346.1</v>
      </c>
      <c r="H27" s="19">
        <v>7083.4</v>
      </c>
      <c r="I27" s="20">
        <f>SUM(H27-G27)</f>
        <v>737.29999999999927</v>
      </c>
      <c r="J27" s="18">
        <v>9342.01</v>
      </c>
      <c r="K27" s="7"/>
      <c r="L27" s="21">
        <f t="shared" si="0"/>
        <v>2258.6100000000006</v>
      </c>
      <c r="M27" s="13">
        <f t="shared" si="1"/>
        <v>131.88595872038854</v>
      </c>
      <c r="N27" s="14">
        <f>SUM(J27/F27*100)</f>
        <v>102.18971475076653</v>
      </c>
    </row>
    <row r="28" spans="1:14" x14ac:dyDescent="0.3">
      <c r="A28" s="26" t="s">
        <v>23</v>
      </c>
      <c r="B28" s="29"/>
      <c r="C28" s="30"/>
      <c r="D28" s="30"/>
      <c r="E28" s="10">
        <v>11600</v>
      </c>
      <c r="F28" s="18">
        <v>10475.42</v>
      </c>
      <c r="G28" s="19">
        <v>1167</v>
      </c>
      <c r="H28" s="19">
        <v>3704.8</v>
      </c>
      <c r="I28" s="20">
        <f>SUM(H28-G28)</f>
        <v>2537.8000000000002</v>
      </c>
      <c r="J28" s="18">
        <v>4001.08</v>
      </c>
      <c r="K28" s="7"/>
      <c r="L28" s="21">
        <f t="shared" si="0"/>
        <v>296.27999999999975</v>
      </c>
      <c r="M28" s="13">
        <f t="shared" si="1"/>
        <v>107.99719283092205</v>
      </c>
      <c r="N28" s="14">
        <f>SUM(J28/F28*100)</f>
        <v>38.194936336681486</v>
      </c>
    </row>
    <row r="29" spans="1:14" x14ac:dyDescent="0.3">
      <c r="A29" s="31" t="s">
        <v>24</v>
      </c>
      <c r="B29" s="30"/>
      <c r="C29" s="30"/>
      <c r="D29" s="30"/>
      <c r="E29" s="10">
        <v>11700</v>
      </c>
      <c r="F29" s="18">
        <v>1050.97</v>
      </c>
      <c r="G29" s="19">
        <v>1300</v>
      </c>
      <c r="H29" s="19">
        <v>503.7</v>
      </c>
      <c r="I29" s="20">
        <f>SUM(H29-G29)</f>
        <v>-796.3</v>
      </c>
      <c r="J29" s="18">
        <v>516.03</v>
      </c>
      <c r="K29" s="7"/>
      <c r="L29" s="21">
        <f t="shared" si="0"/>
        <v>12.329999999999984</v>
      </c>
      <c r="M29" s="13">
        <f t="shared" si="1"/>
        <v>102.44788564621798</v>
      </c>
      <c r="N29" s="14">
        <f>SUM(J29/F29*100)</f>
        <v>49.100354910225782</v>
      </c>
    </row>
    <row r="30" spans="1:14" x14ac:dyDescent="0.3">
      <c r="A30" s="31" t="s">
        <v>25</v>
      </c>
      <c r="B30" s="30"/>
      <c r="C30" s="30"/>
      <c r="D30" s="32"/>
      <c r="E30" s="32"/>
      <c r="F30" s="33"/>
      <c r="G30" s="19"/>
      <c r="H30" s="34">
        <v>0</v>
      </c>
      <c r="I30" s="11">
        <f>SUM(H30-G30)</f>
        <v>0</v>
      </c>
      <c r="J30" s="33"/>
      <c r="K30" s="7"/>
      <c r="L30" s="21">
        <f t="shared" si="0"/>
        <v>0</v>
      </c>
      <c r="M30" s="13"/>
      <c r="N30" s="14"/>
    </row>
    <row r="31" spans="1:14" ht="15.6" x14ac:dyDescent="0.3">
      <c r="A31" s="138" t="s">
        <v>26</v>
      </c>
      <c r="B31" s="139"/>
      <c r="C31" s="139"/>
      <c r="D31" s="140"/>
      <c r="E31" s="10">
        <v>10000</v>
      </c>
      <c r="F31" s="11">
        <f>SUM(F10+F21)</f>
        <v>403294.42999999993</v>
      </c>
      <c r="G31" s="11">
        <f>SUM(G10+G21)</f>
        <v>452738.60000000003</v>
      </c>
      <c r="H31" s="35">
        <f>SUM(H10+H21)</f>
        <v>438956</v>
      </c>
      <c r="I31" s="11">
        <f>SUM(H31-G31)</f>
        <v>-13782.600000000035</v>
      </c>
      <c r="J31" s="11">
        <f>SUM(J10+J21)</f>
        <v>453315.65</v>
      </c>
      <c r="K31" s="30"/>
      <c r="L31" s="11">
        <f t="shared" si="0"/>
        <v>14359.650000000023</v>
      </c>
      <c r="M31" s="36">
        <f t="shared" si="1"/>
        <v>103.27131876543436</v>
      </c>
      <c r="N31" s="14">
        <f>SUM(J31/F31*100)</f>
        <v>112.40315171226145</v>
      </c>
    </row>
    <row r="32" spans="1:14" ht="15.6" x14ac:dyDescent="0.3">
      <c r="A32" s="37" t="s">
        <v>27</v>
      </c>
      <c r="B32" s="38"/>
      <c r="C32" s="38"/>
      <c r="D32" s="1"/>
      <c r="E32" s="39">
        <v>20000</v>
      </c>
      <c r="F32" s="40">
        <f>SUM(F33+F39+F40+F41)</f>
        <v>808528.66999999993</v>
      </c>
      <c r="G32" s="40">
        <f t="shared" ref="G32:N32" si="5">SUM(G33+G39++G41)</f>
        <v>1195923.95</v>
      </c>
      <c r="H32" s="40">
        <f t="shared" si="5"/>
        <v>1545558.93</v>
      </c>
      <c r="I32" s="40">
        <f t="shared" si="5"/>
        <v>349634.98000000004</v>
      </c>
      <c r="J32" s="40">
        <f>SUM(J33+J39+J40+J41)</f>
        <v>1543292.91</v>
      </c>
      <c r="K32" s="40">
        <f t="shared" si="5"/>
        <v>0</v>
      </c>
      <c r="L32" s="11">
        <f t="shared" si="5"/>
        <v>-2266.0200000000186</v>
      </c>
      <c r="M32" s="36">
        <f t="shared" si="1"/>
        <v>99.853385079273551</v>
      </c>
      <c r="N32" s="41">
        <f t="shared" si="5"/>
        <v>365.49851841368917</v>
      </c>
    </row>
    <row r="33" spans="1:14" x14ac:dyDescent="0.3">
      <c r="A33" s="130" t="s">
        <v>28</v>
      </c>
      <c r="B33" s="131"/>
      <c r="C33" s="131"/>
      <c r="D33" s="132"/>
      <c r="E33" s="136">
        <v>20200</v>
      </c>
      <c r="F33" s="116">
        <f>SUM(F35+F36+F37+F38)</f>
        <v>810562.11</v>
      </c>
      <c r="G33" s="116">
        <f>SUM(G35+G36+G37+G38)</f>
        <v>1195923.95</v>
      </c>
      <c r="H33" s="116">
        <f>SUM(H35+H36+H37+H38)</f>
        <v>1545793.71</v>
      </c>
      <c r="I33" s="118">
        <f>SUM(H33-G33)</f>
        <v>349869.76</v>
      </c>
      <c r="J33" s="116">
        <f>SUM(J35+J36+J37+J38)</f>
        <v>1543527.69</v>
      </c>
      <c r="K33" s="7"/>
      <c r="L33" s="118">
        <f t="shared" si="0"/>
        <v>-2266.0200000000186</v>
      </c>
      <c r="M33" s="120">
        <f>SUM(J33/H33*100)</f>
        <v>99.853407347607842</v>
      </c>
      <c r="N33" s="122">
        <f>SUM(J33/F33*100)</f>
        <v>190.42682491043161</v>
      </c>
    </row>
    <row r="34" spans="1:14" x14ac:dyDescent="0.3">
      <c r="A34" s="133"/>
      <c r="B34" s="134"/>
      <c r="C34" s="134"/>
      <c r="D34" s="135"/>
      <c r="E34" s="137"/>
      <c r="F34" s="117"/>
      <c r="G34" s="117"/>
      <c r="H34" s="117"/>
      <c r="I34" s="119"/>
      <c r="J34" s="117"/>
      <c r="K34" s="7"/>
      <c r="L34" s="119"/>
      <c r="M34" s="121"/>
      <c r="N34" s="123"/>
    </row>
    <row r="35" spans="1:14" x14ac:dyDescent="0.3">
      <c r="A35" s="124" t="s">
        <v>29</v>
      </c>
      <c r="B35" s="125"/>
      <c r="C35" s="125"/>
      <c r="D35" s="126"/>
      <c r="E35" s="10">
        <v>20210</v>
      </c>
      <c r="F35" s="18"/>
      <c r="G35" s="19">
        <v>0</v>
      </c>
      <c r="H35" s="19">
        <v>40663.199999999997</v>
      </c>
      <c r="I35" s="20">
        <f t="shared" ref="I35:I42" si="6">SUM(H35-G35)</f>
        <v>40663.199999999997</v>
      </c>
      <c r="J35" s="18">
        <v>40663.199999999997</v>
      </c>
      <c r="K35" s="7"/>
      <c r="L35" s="21">
        <f t="shared" si="0"/>
        <v>0</v>
      </c>
      <c r="M35" s="13"/>
      <c r="N35" s="14"/>
    </row>
    <row r="36" spans="1:14" x14ac:dyDescent="0.3">
      <c r="A36" s="127" t="s">
        <v>30</v>
      </c>
      <c r="B36" s="128"/>
      <c r="C36" s="128"/>
      <c r="D36" s="129"/>
      <c r="E36" s="10">
        <v>20220</v>
      </c>
      <c r="F36" s="18">
        <v>219488.22</v>
      </c>
      <c r="G36" s="19">
        <v>659361.68999999994</v>
      </c>
      <c r="H36" s="19">
        <v>951093.11</v>
      </c>
      <c r="I36" s="20">
        <f t="shared" si="6"/>
        <v>291731.42000000004</v>
      </c>
      <c r="J36" s="18">
        <v>949903.21</v>
      </c>
      <c r="K36" s="7"/>
      <c r="L36" s="21">
        <f t="shared" si="0"/>
        <v>-1189.9000000000233</v>
      </c>
      <c r="M36" s="13">
        <f t="shared" si="1"/>
        <v>99.874891323731703</v>
      </c>
      <c r="N36" s="14">
        <f t="shared" ref="N36:N42" si="7">SUM(J36/F36*100)</f>
        <v>432.78095289123036</v>
      </c>
    </row>
    <row r="37" spans="1:14" x14ac:dyDescent="0.3">
      <c r="A37" s="127" t="s">
        <v>31</v>
      </c>
      <c r="B37" s="128"/>
      <c r="C37" s="128"/>
      <c r="D37" s="129"/>
      <c r="E37" s="10">
        <v>20230</v>
      </c>
      <c r="F37" s="18">
        <v>531241.26</v>
      </c>
      <c r="G37" s="19">
        <v>529454.30000000005</v>
      </c>
      <c r="H37" s="19">
        <v>543988</v>
      </c>
      <c r="I37" s="20">
        <f t="shared" si="6"/>
        <v>14533.699999999953</v>
      </c>
      <c r="J37" s="18">
        <v>543241.56999999995</v>
      </c>
      <c r="K37" s="7"/>
      <c r="L37" s="21">
        <f t="shared" si="0"/>
        <v>-746.43000000005122</v>
      </c>
      <c r="M37" s="13">
        <f t="shared" si="1"/>
        <v>99.862785576152405</v>
      </c>
      <c r="N37" s="14">
        <f t="shared" si="7"/>
        <v>102.25891904555755</v>
      </c>
    </row>
    <row r="38" spans="1:14" x14ac:dyDescent="0.3">
      <c r="A38" s="127" t="s">
        <v>32</v>
      </c>
      <c r="B38" s="128"/>
      <c r="C38" s="128"/>
      <c r="D38" s="129"/>
      <c r="E38" s="10">
        <v>20240</v>
      </c>
      <c r="F38" s="18">
        <v>59832.63</v>
      </c>
      <c r="G38" s="19">
        <v>7107.96</v>
      </c>
      <c r="H38" s="19">
        <v>10049.4</v>
      </c>
      <c r="I38" s="20">
        <f t="shared" si="6"/>
        <v>2941.4399999999996</v>
      </c>
      <c r="J38" s="18">
        <v>9719.7099999999991</v>
      </c>
      <c r="K38" s="7"/>
      <c r="L38" s="21">
        <f t="shared" si="0"/>
        <v>-329.69000000000051</v>
      </c>
      <c r="M38" s="13">
        <f t="shared" si="1"/>
        <v>96.719306625271145</v>
      </c>
      <c r="N38" s="14">
        <f t="shared" si="7"/>
        <v>16.244831624483162</v>
      </c>
    </row>
    <row r="39" spans="1:14" x14ac:dyDescent="0.3">
      <c r="A39" s="127" t="s">
        <v>33</v>
      </c>
      <c r="B39" s="128"/>
      <c r="C39" s="128"/>
      <c r="D39" s="129"/>
      <c r="E39" s="42">
        <v>20700</v>
      </c>
      <c r="F39" s="18">
        <v>211.39</v>
      </c>
      <c r="G39" s="19">
        <v>0</v>
      </c>
      <c r="H39" s="19">
        <v>318.39999999999998</v>
      </c>
      <c r="I39" s="20">
        <f t="shared" si="6"/>
        <v>318.39999999999998</v>
      </c>
      <c r="J39" s="18">
        <v>318.39999999999998</v>
      </c>
      <c r="K39" s="7"/>
      <c r="L39" s="21">
        <f t="shared" si="0"/>
        <v>0</v>
      </c>
      <c r="M39" s="13">
        <f t="shared" si="1"/>
        <v>100</v>
      </c>
      <c r="N39" s="14">
        <f t="shared" si="7"/>
        <v>150.62207294574011</v>
      </c>
    </row>
    <row r="40" spans="1:14" x14ac:dyDescent="0.3">
      <c r="A40" s="107" t="s">
        <v>34</v>
      </c>
      <c r="B40" s="108"/>
      <c r="C40" s="108"/>
      <c r="D40" s="109"/>
      <c r="E40" s="43">
        <v>21800</v>
      </c>
      <c r="F40" s="33">
        <v>17.7</v>
      </c>
      <c r="G40" s="34"/>
      <c r="H40" s="34"/>
      <c r="I40" s="21"/>
      <c r="J40" s="33">
        <v>0</v>
      </c>
      <c r="K40" s="7"/>
      <c r="L40" s="21"/>
      <c r="M40" s="13"/>
      <c r="N40" s="102"/>
    </row>
    <row r="41" spans="1:14" ht="15" thickBot="1" x14ac:dyDescent="0.35">
      <c r="A41" s="110" t="s">
        <v>35</v>
      </c>
      <c r="B41" s="111"/>
      <c r="C41" s="111"/>
      <c r="D41" s="112"/>
      <c r="E41" s="44">
        <v>21900</v>
      </c>
      <c r="F41" s="45">
        <v>-2262.5300000000002</v>
      </c>
      <c r="G41" s="46"/>
      <c r="H41" s="46">
        <v>-553.17999999999995</v>
      </c>
      <c r="I41" s="47">
        <v>-553.17999999999995</v>
      </c>
      <c r="J41" s="45">
        <v>-553.17999999999995</v>
      </c>
      <c r="K41" s="48"/>
      <c r="L41" s="49">
        <f t="shared" si="0"/>
        <v>0</v>
      </c>
      <c r="M41" s="50"/>
      <c r="N41" s="51">
        <f t="shared" si="7"/>
        <v>24.449620557517466</v>
      </c>
    </row>
    <row r="42" spans="1:14" s="58" customFormat="1" ht="13.8" thickBot="1" x14ac:dyDescent="0.3">
      <c r="A42" s="113" t="s">
        <v>36</v>
      </c>
      <c r="B42" s="114"/>
      <c r="C42" s="114"/>
      <c r="D42" s="115"/>
      <c r="E42" s="52"/>
      <c r="F42" s="53">
        <f>SUM(F31+F32)</f>
        <v>1211823.0999999999</v>
      </c>
      <c r="G42" s="53">
        <f>SUM(G31+G32)</f>
        <v>1648662.55</v>
      </c>
      <c r="H42" s="53">
        <f>SUM(H31+H32)</f>
        <v>1984514.93</v>
      </c>
      <c r="I42" s="53">
        <f t="shared" si="6"/>
        <v>335852.37999999989</v>
      </c>
      <c r="J42" s="53">
        <f>SUM(J31+J32)</f>
        <v>1996608.56</v>
      </c>
      <c r="K42" s="54"/>
      <c r="L42" s="55">
        <f t="shared" si="0"/>
        <v>12093.630000000121</v>
      </c>
      <c r="M42" s="56">
        <f t="shared" si="1"/>
        <v>100.60939979927488</v>
      </c>
      <c r="N42" s="57">
        <f t="shared" si="7"/>
        <v>164.76072786531304</v>
      </c>
    </row>
    <row r="43" spans="1:14" x14ac:dyDescent="0.3">
      <c r="A43" s="59"/>
    </row>
  </sheetData>
  <mergeCells count="56">
    <mergeCell ref="A10:D10"/>
    <mergeCell ref="L2:N2"/>
    <mergeCell ref="L3:N3"/>
    <mergeCell ref="L4:N4"/>
    <mergeCell ref="L5:N5"/>
    <mergeCell ref="M6:N6"/>
    <mergeCell ref="B7:D9"/>
    <mergeCell ref="E7:E9"/>
    <mergeCell ref="F7:F9"/>
    <mergeCell ref="G7:G9"/>
    <mergeCell ref="H7:H9"/>
    <mergeCell ref="I7:I9"/>
    <mergeCell ref="J7:J9"/>
    <mergeCell ref="L7:L9"/>
    <mergeCell ref="M7:M9"/>
    <mergeCell ref="N7:N9"/>
    <mergeCell ref="A15:D15"/>
    <mergeCell ref="A22:D23"/>
    <mergeCell ref="E22:E23"/>
    <mergeCell ref="F22:F23"/>
    <mergeCell ref="G22:G23"/>
    <mergeCell ref="N22:N23"/>
    <mergeCell ref="A25:D26"/>
    <mergeCell ref="E25:E26"/>
    <mergeCell ref="F25:F26"/>
    <mergeCell ref="G25:G26"/>
    <mergeCell ref="H25:H26"/>
    <mergeCell ref="H22:H23"/>
    <mergeCell ref="N25:N26"/>
    <mergeCell ref="A31:D31"/>
    <mergeCell ref="I22:I23"/>
    <mergeCell ref="J22:J23"/>
    <mergeCell ref="L22:L23"/>
    <mergeCell ref="M22:M23"/>
    <mergeCell ref="I25:I26"/>
    <mergeCell ref="J25:J26"/>
    <mergeCell ref="L25:L26"/>
    <mergeCell ref="M25:M26"/>
    <mergeCell ref="M33:M34"/>
    <mergeCell ref="N33:N34"/>
    <mergeCell ref="A35:D35"/>
    <mergeCell ref="A36:D36"/>
    <mergeCell ref="A33:D34"/>
    <mergeCell ref="E33:E34"/>
    <mergeCell ref="F33:F34"/>
    <mergeCell ref="G33:G34"/>
    <mergeCell ref="H33:H34"/>
    <mergeCell ref="I33:I34"/>
    <mergeCell ref="A40:D40"/>
    <mergeCell ref="A41:D41"/>
    <mergeCell ref="A42:D42"/>
    <mergeCell ref="J33:J34"/>
    <mergeCell ref="L33:L34"/>
    <mergeCell ref="A37:D37"/>
    <mergeCell ref="A38:D38"/>
    <mergeCell ref="A39:D39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F3" sqref="F3:J3"/>
    </sheetView>
  </sheetViews>
  <sheetFormatPr defaultRowHeight="14.4" x14ac:dyDescent="0.3"/>
  <cols>
    <col min="4" max="4" width="15.5546875" customWidth="1"/>
    <col min="5" max="5" width="7.6640625" customWidth="1"/>
    <col min="6" max="6" width="17.44140625" customWidth="1"/>
    <col min="7" max="7" width="17.33203125" style="61" customWidth="1"/>
    <col min="8" max="8" width="14.88671875" style="61" customWidth="1"/>
    <col min="9" max="9" width="16.6640625" customWidth="1"/>
    <col min="10" max="10" width="14.5546875" customWidth="1"/>
    <col min="11" max="11" width="17" style="63" customWidth="1"/>
    <col min="12" max="12" width="14.33203125" customWidth="1"/>
    <col min="13" max="13" width="13" style="61" customWidth="1"/>
    <col min="260" max="260" width="11.109375" customWidth="1"/>
    <col min="261" max="261" width="9.33203125" bestFit="1" customWidth="1"/>
    <col min="262" max="262" width="21" customWidth="1"/>
    <col min="263" max="263" width="21.44140625" customWidth="1"/>
    <col min="264" max="264" width="14.88671875" customWidth="1"/>
    <col min="265" max="265" width="19.88671875" customWidth="1"/>
    <col min="266" max="266" width="16.5546875" customWidth="1"/>
    <col min="267" max="267" width="20" customWidth="1"/>
    <col min="268" max="268" width="19.44140625" customWidth="1"/>
    <col min="269" max="269" width="17" customWidth="1"/>
    <col min="516" max="516" width="11.109375" customWidth="1"/>
    <col min="517" max="517" width="9.33203125" bestFit="1" customWidth="1"/>
    <col min="518" max="518" width="21" customWidth="1"/>
    <col min="519" max="519" width="21.44140625" customWidth="1"/>
    <col min="520" max="520" width="14.88671875" customWidth="1"/>
    <col min="521" max="521" width="19.88671875" customWidth="1"/>
    <col min="522" max="522" width="16.5546875" customWidth="1"/>
    <col min="523" max="523" width="20" customWidth="1"/>
    <col min="524" max="524" width="19.44140625" customWidth="1"/>
    <col min="525" max="525" width="17" customWidth="1"/>
    <col min="772" max="772" width="11.109375" customWidth="1"/>
    <col min="773" max="773" width="9.33203125" bestFit="1" customWidth="1"/>
    <col min="774" max="774" width="21" customWidth="1"/>
    <col min="775" max="775" width="21.44140625" customWidth="1"/>
    <col min="776" max="776" width="14.88671875" customWidth="1"/>
    <col min="777" max="777" width="19.88671875" customWidth="1"/>
    <col min="778" max="778" width="16.5546875" customWidth="1"/>
    <col min="779" max="779" width="20" customWidth="1"/>
    <col min="780" max="780" width="19.44140625" customWidth="1"/>
    <col min="781" max="781" width="17" customWidth="1"/>
    <col min="1028" max="1028" width="11.109375" customWidth="1"/>
    <col min="1029" max="1029" width="9.33203125" bestFit="1" customWidth="1"/>
    <col min="1030" max="1030" width="21" customWidth="1"/>
    <col min="1031" max="1031" width="21.44140625" customWidth="1"/>
    <col min="1032" max="1032" width="14.88671875" customWidth="1"/>
    <col min="1033" max="1033" width="19.88671875" customWidth="1"/>
    <col min="1034" max="1034" width="16.5546875" customWidth="1"/>
    <col min="1035" max="1035" width="20" customWidth="1"/>
    <col min="1036" max="1036" width="19.44140625" customWidth="1"/>
    <col min="1037" max="1037" width="17" customWidth="1"/>
    <col min="1284" max="1284" width="11.109375" customWidth="1"/>
    <col min="1285" max="1285" width="9.33203125" bestFit="1" customWidth="1"/>
    <col min="1286" max="1286" width="21" customWidth="1"/>
    <col min="1287" max="1287" width="21.44140625" customWidth="1"/>
    <col min="1288" max="1288" width="14.88671875" customWidth="1"/>
    <col min="1289" max="1289" width="19.88671875" customWidth="1"/>
    <col min="1290" max="1290" width="16.5546875" customWidth="1"/>
    <col min="1291" max="1291" width="20" customWidth="1"/>
    <col min="1292" max="1292" width="19.44140625" customWidth="1"/>
    <col min="1293" max="1293" width="17" customWidth="1"/>
    <col min="1540" max="1540" width="11.109375" customWidth="1"/>
    <col min="1541" max="1541" width="9.33203125" bestFit="1" customWidth="1"/>
    <col min="1542" max="1542" width="21" customWidth="1"/>
    <col min="1543" max="1543" width="21.44140625" customWidth="1"/>
    <col min="1544" max="1544" width="14.88671875" customWidth="1"/>
    <col min="1545" max="1545" width="19.88671875" customWidth="1"/>
    <col min="1546" max="1546" width="16.5546875" customWidth="1"/>
    <col min="1547" max="1547" width="20" customWidth="1"/>
    <col min="1548" max="1548" width="19.44140625" customWidth="1"/>
    <col min="1549" max="1549" width="17" customWidth="1"/>
    <col min="1796" max="1796" width="11.109375" customWidth="1"/>
    <col min="1797" max="1797" width="9.33203125" bestFit="1" customWidth="1"/>
    <col min="1798" max="1798" width="21" customWidth="1"/>
    <col min="1799" max="1799" width="21.44140625" customWidth="1"/>
    <col min="1800" max="1800" width="14.88671875" customWidth="1"/>
    <col min="1801" max="1801" width="19.88671875" customWidth="1"/>
    <col min="1802" max="1802" width="16.5546875" customWidth="1"/>
    <col min="1803" max="1803" width="20" customWidth="1"/>
    <col min="1804" max="1804" width="19.44140625" customWidth="1"/>
    <col min="1805" max="1805" width="17" customWidth="1"/>
    <col min="2052" max="2052" width="11.109375" customWidth="1"/>
    <col min="2053" max="2053" width="9.33203125" bestFit="1" customWidth="1"/>
    <col min="2054" max="2054" width="21" customWidth="1"/>
    <col min="2055" max="2055" width="21.44140625" customWidth="1"/>
    <col min="2056" max="2056" width="14.88671875" customWidth="1"/>
    <col min="2057" max="2057" width="19.88671875" customWidth="1"/>
    <col min="2058" max="2058" width="16.5546875" customWidth="1"/>
    <col min="2059" max="2059" width="20" customWidth="1"/>
    <col min="2060" max="2060" width="19.44140625" customWidth="1"/>
    <col min="2061" max="2061" width="17" customWidth="1"/>
    <col min="2308" max="2308" width="11.109375" customWidth="1"/>
    <col min="2309" max="2309" width="9.33203125" bestFit="1" customWidth="1"/>
    <col min="2310" max="2310" width="21" customWidth="1"/>
    <col min="2311" max="2311" width="21.44140625" customWidth="1"/>
    <col min="2312" max="2312" width="14.88671875" customWidth="1"/>
    <col min="2313" max="2313" width="19.88671875" customWidth="1"/>
    <col min="2314" max="2314" width="16.5546875" customWidth="1"/>
    <col min="2315" max="2315" width="20" customWidth="1"/>
    <col min="2316" max="2316" width="19.44140625" customWidth="1"/>
    <col min="2317" max="2317" width="17" customWidth="1"/>
    <col min="2564" max="2564" width="11.109375" customWidth="1"/>
    <col min="2565" max="2565" width="9.33203125" bestFit="1" customWidth="1"/>
    <col min="2566" max="2566" width="21" customWidth="1"/>
    <col min="2567" max="2567" width="21.44140625" customWidth="1"/>
    <col min="2568" max="2568" width="14.88671875" customWidth="1"/>
    <col min="2569" max="2569" width="19.88671875" customWidth="1"/>
    <col min="2570" max="2570" width="16.5546875" customWidth="1"/>
    <col min="2571" max="2571" width="20" customWidth="1"/>
    <col min="2572" max="2572" width="19.44140625" customWidth="1"/>
    <col min="2573" max="2573" width="17" customWidth="1"/>
    <col min="2820" max="2820" width="11.109375" customWidth="1"/>
    <col min="2821" max="2821" width="9.33203125" bestFit="1" customWidth="1"/>
    <col min="2822" max="2822" width="21" customWidth="1"/>
    <col min="2823" max="2823" width="21.44140625" customWidth="1"/>
    <col min="2824" max="2824" width="14.88671875" customWidth="1"/>
    <col min="2825" max="2825" width="19.88671875" customWidth="1"/>
    <col min="2826" max="2826" width="16.5546875" customWidth="1"/>
    <col min="2827" max="2827" width="20" customWidth="1"/>
    <col min="2828" max="2828" width="19.44140625" customWidth="1"/>
    <col min="2829" max="2829" width="17" customWidth="1"/>
    <col min="3076" max="3076" width="11.109375" customWidth="1"/>
    <col min="3077" max="3077" width="9.33203125" bestFit="1" customWidth="1"/>
    <col min="3078" max="3078" width="21" customWidth="1"/>
    <col min="3079" max="3079" width="21.44140625" customWidth="1"/>
    <col min="3080" max="3080" width="14.88671875" customWidth="1"/>
    <col min="3081" max="3081" width="19.88671875" customWidth="1"/>
    <col min="3082" max="3082" width="16.5546875" customWidth="1"/>
    <col min="3083" max="3083" width="20" customWidth="1"/>
    <col min="3084" max="3084" width="19.44140625" customWidth="1"/>
    <col min="3085" max="3085" width="17" customWidth="1"/>
    <col min="3332" max="3332" width="11.109375" customWidth="1"/>
    <col min="3333" max="3333" width="9.33203125" bestFit="1" customWidth="1"/>
    <col min="3334" max="3334" width="21" customWidth="1"/>
    <col min="3335" max="3335" width="21.44140625" customWidth="1"/>
    <col min="3336" max="3336" width="14.88671875" customWidth="1"/>
    <col min="3337" max="3337" width="19.88671875" customWidth="1"/>
    <col min="3338" max="3338" width="16.5546875" customWidth="1"/>
    <col min="3339" max="3339" width="20" customWidth="1"/>
    <col min="3340" max="3340" width="19.44140625" customWidth="1"/>
    <col min="3341" max="3341" width="17" customWidth="1"/>
    <col min="3588" max="3588" width="11.109375" customWidth="1"/>
    <col min="3589" max="3589" width="9.33203125" bestFit="1" customWidth="1"/>
    <col min="3590" max="3590" width="21" customWidth="1"/>
    <col min="3591" max="3591" width="21.44140625" customWidth="1"/>
    <col min="3592" max="3592" width="14.88671875" customWidth="1"/>
    <col min="3593" max="3593" width="19.88671875" customWidth="1"/>
    <col min="3594" max="3594" width="16.5546875" customWidth="1"/>
    <col min="3595" max="3595" width="20" customWidth="1"/>
    <col min="3596" max="3596" width="19.44140625" customWidth="1"/>
    <col min="3597" max="3597" width="17" customWidth="1"/>
    <col min="3844" max="3844" width="11.109375" customWidth="1"/>
    <col min="3845" max="3845" width="9.33203125" bestFit="1" customWidth="1"/>
    <col min="3846" max="3846" width="21" customWidth="1"/>
    <col min="3847" max="3847" width="21.44140625" customWidth="1"/>
    <col min="3848" max="3848" width="14.88671875" customWidth="1"/>
    <col min="3849" max="3849" width="19.88671875" customWidth="1"/>
    <col min="3850" max="3850" width="16.5546875" customWidth="1"/>
    <col min="3851" max="3851" width="20" customWidth="1"/>
    <col min="3852" max="3852" width="19.44140625" customWidth="1"/>
    <col min="3853" max="3853" width="17" customWidth="1"/>
    <col min="4100" max="4100" width="11.109375" customWidth="1"/>
    <col min="4101" max="4101" width="9.33203125" bestFit="1" customWidth="1"/>
    <col min="4102" max="4102" width="21" customWidth="1"/>
    <col min="4103" max="4103" width="21.44140625" customWidth="1"/>
    <col min="4104" max="4104" width="14.88671875" customWidth="1"/>
    <col min="4105" max="4105" width="19.88671875" customWidth="1"/>
    <col min="4106" max="4106" width="16.5546875" customWidth="1"/>
    <col min="4107" max="4107" width="20" customWidth="1"/>
    <col min="4108" max="4108" width="19.44140625" customWidth="1"/>
    <col min="4109" max="4109" width="17" customWidth="1"/>
    <col min="4356" max="4356" width="11.109375" customWidth="1"/>
    <col min="4357" max="4357" width="9.33203125" bestFit="1" customWidth="1"/>
    <col min="4358" max="4358" width="21" customWidth="1"/>
    <col min="4359" max="4359" width="21.44140625" customWidth="1"/>
    <col min="4360" max="4360" width="14.88671875" customWidth="1"/>
    <col min="4361" max="4361" width="19.88671875" customWidth="1"/>
    <col min="4362" max="4362" width="16.5546875" customWidth="1"/>
    <col min="4363" max="4363" width="20" customWidth="1"/>
    <col min="4364" max="4364" width="19.44140625" customWidth="1"/>
    <col min="4365" max="4365" width="17" customWidth="1"/>
    <col min="4612" max="4612" width="11.109375" customWidth="1"/>
    <col min="4613" max="4613" width="9.33203125" bestFit="1" customWidth="1"/>
    <col min="4614" max="4614" width="21" customWidth="1"/>
    <col min="4615" max="4615" width="21.44140625" customWidth="1"/>
    <col min="4616" max="4616" width="14.88671875" customWidth="1"/>
    <col min="4617" max="4617" width="19.88671875" customWidth="1"/>
    <col min="4618" max="4618" width="16.5546875" customWidth="1"/>
    <col min="4619" max="4619" width="20" customWidth="1"/>
    <col min="4620" max="4620" width="19.44140625" customWidth="1"/>
    <col min="4621" max="4621" width="17" customWidth="1"/>
    <col min="4868" max="4868" width="11.109375" customWidth="1"/>
    <col min="4869" max="4869" width="9.33203125" bestFit="1" customWidth="1"/>
    <col min="4870" max="4870" width="21" customWidth="1"/>
    <col min="4871" max="4871" width="21.44140625" customWidth="1"/>
    <col min="4872" max="4872" width="14.88671875" customWidth="1"/>
    <col min="4873" max="4873" width="19.88671875" customWidth="1"/>
    <col min="4874" max="4874" width="16.5546875" customWidth="1"/>
    <col min="4875" max="4875" width="20" customWidth="1"/>
    <col min="4876" max="4876" width="19.44140625" customWidth="1"/>
    <col min="4877" max="4877" width="17" customWidth="1"/>
    <col min="5124" max="5124" width="11.109375" customWidth="1"/>
    <col min="5125" max="5125" width="9.33203125" bestFit="1" customWidth="1"/>
    <col min="5126" max="5126" width="21" customWidth="1"/>
    <col min="5127" max="5127" width="21.44140625" customWidth="1"/>
    <col min="5128" max="5128" width="14.88671875" customWidth="1"/>
    <col min="5129" max="5129" width="19.88671875" customWidth="1"/>
    <col min="5130" max="5130" width="16.5546875" customWidth="1"/>
    <col min="5131" max="5131" width="20" customWidth="1"/>
    <col min="5132" max="5132" width="19.44140625" customWidth="1"/>
    <col min="5133" max="5133" width="17" customWidth="1"/>
    <col min="5380" max="5380" width="11.109375" customWidth="1"/>
    <col min="5381" max="5381" width="9.33203125" bestFit="1" customWidth="1"/>
    <col min="5382" max="5382" width="21" customWidth="1"/>
    <col min="5383" max="5383" width="21.44140625" customWidth="1"/>
    <col min="5384" max="5384" width="14.88671875" customWidth="1"/>
    <col min="5385" max="5385" width="19.88671875" customWidth="1"/>
    <col min="5386" max="5386" width="16.5546875" customWidth="1"/>
    <col min="5387" max="5387" width="20" customWidth="1"/>
    <col min="5388" max="5388" width="19.44140625" customWidth="1"/>
    <col min="5389" max="5389" width="17" customWidth="1"/>
    <col min="5636" max="5636" width="11.109375" customWidth="1"/>
    <col min="5637" max="5637" width="9.33203125" bestFit="1" customWidth="1"/>
    <col min="5638" max="5638" width="21" customWidth="1"/>
    <col min="5639" max="5639" width="21.44140625" customWidth="1"/>
    <col min="5640" max="5640" width="14.88671875" customWidth="1"/>
    <col min="5641" max="5641" width="19.88671875" customWidth="1"/>
    <col min="5642" max="5642" width="16.5546875" customWidth="1"/>
    <col min="5643" max="5643" width="20" customWidth="1"/>
    <col min="5644" max="5644" width="19.44140625" customWidth="1"/>
    <col min="5645" max="5645" width="17" customWidth="1"/>
    <col min="5892" max="5892" width="11.109375" customWidth="1"/>
    <col min="5893" max="5893" width="9.33203125" bestFit="1" customWidth="1"/>
    <col min="5894" max="5894" width="21" customWidth="1"/>
    <col min="5895" max="5895" width="21.44140625" customWidth="1"/>
    <col min="5896" max="5896" width="14.88671875" customWidth="1"/>
    <col min="5897" max="5897" width="19.88671875" customWidth="1"/>
    <col min="5898" max="5898" width="16.5546875" customWidth="1"/>
    <col min="5899" max="5899" width="20" customWidth="1"/>
    <col min="5900" max="5900" width="19.44140625" customWidth="1"/>
    <col min="5901" max="5901" width="17" customWidth="1"/>
    <col min="6148" max="6148" width="11.109375" customWidth="1"/>
    <col min="6149" max="6149" width="9.33203125" bestFit="1" customWidth="1"/>
    <col min="6150" max="6150" width="21" customWidth="1"/>
    <col min="6151" max="6151" width="21.44140625" customWidth="1"/>
    <col min="6152" max="6152" width="14.88671875" customWidth="1"/>
    <col min="6153" max="6153" width="19.88671875" customWidth="1"/>
    <col min="6154" max="6154" width="16.5546875" customWidth="1"/>
    <col min="6155" max="6155" width="20" customWidth="1"/>
    <col min="6156" max="6156" width="19.44140625" customWidth="1"/>
    <col min="6157" max="6157" width="17" customWidth="1"/>
    <col min="6404" max="6404" width="11.109375" customWidth="1"/>
    <col min="6405" max="6405" width="9.33203125" bestFit="1" customWidth="1"/>
    <col min="6406" max="6406" width="21" customWidth="1"/>
    <col min="6407" max="6407" width="21.44140625" customWidth="1"/>
    <col min="6408" max="6408" width="14.88671875" customWidth="1"/>
    <col min="6409" max="6409" width="19.88671875" customWidth="1"/>
    <col min="6410" max="6410" width="16.5546875" customWidth="1"/>
    <col min="6411" max="6411" width="20" customWidth="1"/>
    <col min="6412" max="6412" width="19.44140625" customWidth="1"/>
    <col min="6413" max="6413" width="17" customWidth="1"/>
    <col min="6660" max="6660" width="11.109375" customWidth="1"/>
    <col min="6661" max="6661" width="9.33203125" bestFit="1" customWidth="1"/>
    <col min="6662" max="6662" width="21" customWidth="1"/>
    <col min="6663" max="6663" width="21.44140625" customWidth="1"/>
    <col min="6664" max="6664" width="14.88671875" customWidth="1"/>
    <col min="6665" max="6665" width="19.88671875" customWidth="1"/>
    <col min="6666" max="6666" width="16.5546875" customWidth="1"/>
    <col min="6667" max="6667" width="20" customWidth="1"/>
    <col min="6668" max="6668" width="19.44140625" customWidth="1"/>
    <col min="6669" max="6669" width="17" customWidth="1"/>
    <col min="6916" max="6916" width="11.109375" customWidth="1"/>
    <col min="6917" max="6917" width="9.33203125" bestFit="1" customWidth="1"/>
    <col min="6918" max="6918" width="21" customWidth="1"/>
    <col min="6919" max="6919" width="21.44140625" customWidth="1"/>
    <col min="6920" max="6920" width="14.88671875" customWidth="1"/>
    <col min="6921" max="6921" width="19.88671875" customWidth="1"/>
    <col min="6922" max="6922" width="16.5546875" customWidth="1"/>
    <col min="6923" max="6923" width="20" customWidth="1"/>
    <col min="6924" max="6924" width="19.44140625" customWidth="1"/>
    <col min="6925" max="6925" width="17" customWidth="1"/>
    <col min="7172" max="7172" width="11.109375" customWidth="1"/>
    <col min="7173" max="7173" width="9.33203125" bestFit="1" customWidth="1"/>
    <col min="7174" max="7174" width="21" customWidth="1"/>
    <col min="7175" max="7175" width="21.44140625" customWidth="1"/>
    <col min="7176" max="7176" width="14.88671875" customWidth="1"/>
    <col min="7177" max="7177" width="19.88671875" customWidth="1"/>
    <col min="7178" max="7178" width="16.5546875" customWidth="1"/>
    <col min="7179" max="7179" width="20" customWidth="1"/>
    <col min="7180" max="7180" width="19.44140625" customWidth="1"/>
    <col min="7181" max="7181" width="17" customWidth="1"/>
    <col min="7428" max="7428" width="11.109375" customWidth="1"/>
    <col min="7429" max="7429" width="9.33203125" bestFit="1" customWidth="1"/>
    <col min="7430" max="7430" width="21" customWidth="1"/>
    <col min="7431" max="7431" width="21.44140625" customWidth="1"/>
    <col min="7432" max="7432" width="14.88671875" customWidth="1"/>
    <col min="7433" max="7433" width="19.88671875" customWidth="1"/>
    <col min="7434" max="7434" width="16.5546875" customWidth="1"/>
    <col min="7435" max="7435" width="20" customWidth="1"/>
    <col min="7436" max="7436" width="19.44140625" customWidth="1"/>
    <col min="7437" max="7437" width="17" customWidth="1"/>
    <col min="7684" max="7684" width="11.109375" customWidth="1"/>
    <col min="7685" max="7685" width="9.33203125" bestFit="1" customWidth="1"/>
    <col min="7686" max="7686" width="21" customWidth="1"/>
    <col min="7687" max="7687" width="21.44140625" customWidth="1"/>
    <col min="7688" max="7688" width="14.88671875" customWidth="1"/>
    <col min="7689" max="7689" width="19.88671875" customWidth="1"/>
    <col min="7690" max="7690" width="16.5546875" customWidth="1"/>
    <col min="7691" max="7691" width="20" customWidth="1"/>
    <col min="7692" max="7692" width="19.44140625" customWidth="1"/>
    <col min="7693" max="7693" width="17" customWidth="1"/>
    <col min="7940" max="7940" width="11.109375" customWidth="1"/>
    <col min="7941" max="7941" width="9.33203125" bestFit="1" customWidth="1"/>
    <col min="7942" max="7942" width="21" customWidth="1"/>
    <col min="7943" max="7943" width="21.44140625" customWidth="1"/>
    <col min="7944" max="7944" width="14.88671875" customWidth="1"/>
    <col min="7945" max="7945" width="19.88671875" customWidth="1"/>
    <col min="7946" max="7946" width="16.5546875" customWidth="1"/>
    <col min="7947" max="7947" width="20" customWidth="1"/>
    <col min="7948" max="7948" width="19.44140625" customWidth="1"/>
    <col min="7949" max="7949" width="17" customWidth="1"/>
    <col min="8196" max="8196" width="11.109375" customWidth="1"/>
    <col min="8197" max="8197" width="9.33203125" bestFit="1" customWidth="1"/>
    <col min="8198" max="8198" width="21" customWidth="1"/>
    <col min="8199" max="8199" width="21.44140625" customWidth="1"/>
    <col min="8200" max="8200" width="14.88671875" customWidth="1"/>
    <col min="8201" max="8201" width="19.88671875" customWidth="1"/>
    <col min="8202" max="8202" width="16.5546875" customWidth="1"/>
    <col min="8203" max="8203" width="20" customWidth="1"/>
    <col min="8204" max="8204" width="19.44140625" customWidth="1"/>
    <col min="8205" max="8205" width="17" customWidth="1"/>
    <col min="8452" max="8452" width="11.109375" customWidth="1"/>
    <col min="8453" max="8453" width="9.33203125" bestFit="1" customWidth="1"/>
    <col min="8454" max="8454" width="21" customWidth="1"/>
    <col min="8455" max="8455" width="21.44140625" customWidth="1"/>
    <col min="8456" max="8456" width="14.88671875" customWidth="1"/>
    <col min="8457" max="8457" width="19.88671875" customWidth="1"/>
    <col min="8458" max="8458" width="16.5546875" customWidth="1"/>
    <col min="8459" max="8459" width="20" customWidth="1"/>
    <col min="8460" max="8460" width="19.44140625" customWidth="1"/>
    <col min="8461" max="8461" width="17" customWidth="1"/>
    <col min="8708" max="8708" width="11.109375" customWidth="1"/>
    <col min="8709" max="8709" width="9.33203125" bestFit="1" customWidth="1"/>
    <col min="8710" max="8710" width="21" customWidth="1"/>
    <col min="8711" max="8711" width="21.44140625" customWidth="1"/>
    <col min="8712" max="8712" width="14.88671875" customWidth="1"/>
    <col min="8713" max="8713" width="19.88671875" customWidth="1"/>
    <col min="8714" max="8714" width="16.5546875" customWidth="1"/>
    <col min="8715" max="8715" width="20" customWidth="1"/>
    <col min="8716" max="8716" width="19.44140625" customWidth="1"/>
    <col min="8717" max="8717" width="17" customWidth="1"/>
    <col min="8964" max="8964" width="11.109375" customWidth="1"/>
    <col min="8965" max="8965" width="9.33203125" bestFit="1" customWidth="1"/>
    <col min="8966" max="8966" width="21" customWidth="1"/>
    <col min="8967" max="8967" width="21.44140625" customWidth="1"/>
    <col min="8968" max="8968" width="14.88671875" customWidth="1"/>
    <col min="8969" max="8969" width="19.88671875" customWidth="1"/>
    <col min="8970" max="8970" width="16.5546875" customWidth="1"/>
    <col min="8971" max="8971" width="20" customWidth="1"/>
    <col min="8972" max="8972" width="19.44140625" customWidth="1"/>
    <col min="8973" max="8973" width="17" customWidth="1"/>
    <col min="9220" max="9220" width="11.109375" customWidth="1"/>
    <col min="9221" max="9221" width="9.33203125" bestFit="1" customWidth="1"/>
    <col min="9222" max="9222" width="21" customWidth="1"/>
    <col min="9223" max="9223" width="21.44140625" customWidth="1"/>
    <col min="9224" max="9224" width="14.88671875" customWidth="1"/>
    <col min="9225" max="9225" width="19.88671875" customWidth="1"/>
    <col min="9226" max="9226" width="16.5546875" customWidth="1"/>
    <col min="9227" max="9227" width="20" customWidth="1"/>
    <col min="9228" max="9228" width="19.44140625" customWidth="1"/>
    <col min="9229" max="9229" width="17" customWidth="1"/>
    <col min="9476" max="9476" width="11.109375" customWidth="1"/>
    <col min="9477" max="9477" width="9.33203125" bestFit="1" customWidth="1"/>
    <col min="9478" max="9478" width="21" customWidth="1"/>
    <col min="9479" max="9479" width="21.44140625" customWidth="1"/>
    <col min="9480" max="9480" width="14.88671875" customWidth="1"/>
    <col min="9481" max="9481" width="19.88671875" customWidth="1"/>
    <col min="9482" max="9482" width="16.5546875" customWidth="1"/>
    <col min="9483" max="9483" width="20" customWidth="1"/>
    <col min="9484" max="9484" width="19.44140625" customWidth="1"/>
    <col min="9485" max="9485" width="17" customWidth="1"/>
    <col min="9732" max="9732" width="11.109375" customWidth="1"/>
    <col min="9733" max="9733" width="9.33203125" bestFit="1" customWidth="1"/>
    <col min="9734" max="9734" width="21" customWidth="1"/>
    <col min="9735" max="9735" width="21.44140625" customWidth="1"/>
    <col min="9736" max="9736" width="14.88671875" customWidth="1"/>
    <col min="9737" max="9737" width="19.88671875" customWidth="1"/>
    <col min="9738" max="9738" width="16.5546875" customWidth="1"/>
    <col min="9739" max="9739" width="20" customWidth="1"/>
    <col min="9740" max="9740" width="19.44140625" customWidth="1"/>
    <col min="9741" max="9741" width="17" customWidth="1"/>
    <col min="9988" max="9988" width="11.109375" customWidth="1"/>
    <col min="9989" max="9989" width="9.33203125" bestFit="1" customWidth="1"/>
    <col min="9990" max="9990" width="21" customWidth="1"/>
    <col min="9991" max="9991" width="21.44140625" customWidth="1"/>
    <col min="9992" max="9992" width="14.88671875" customWidth="1"/>
    <col min="9993" max="9993" width="19.88671875" customWidth="1"/>
    <col min="9994" max="9994" width="16.5546875" customWidth="1"/>
    <col min="9995" max="9995" width="20" customWidth="1"/>
    <col min="9996" max="9996" width="19.44140625" customWidth="1"/>
    <col min="9997" max="9997" width="17" customWidth="1"/>
    <col min="10244" max="10244" width="11.109375" customWidth="1"/>
    <col min="10245" max="10245" width="9.33203125" bestFit="1" customWidth="1"/>
    <col min="10246" max="10246" width="21" customWidth="1"/>
    <col min="10247" max="10247" width="21.44140625" customWidth="1"/>
    <col min="10248" max="10248" width="14.88671875" customWidth="1"/>
    <col min="10249" max="10249" width="19.88671875" customWidth="1"/>
    <col min="10250" max="10250" width="16.5546875" customWidth="1"/>
    <col min="10251" max="10251" width="20" customWidth="1"/>
    <col min="10252" max="10252" width="19.44140625" customWidth="1"/>
    <col min="10253" max="10253" width="17" customWidth="1"/>
    <col min="10500" max="10500" width="11.109375" customWidth="1"/>
    <col min="10501" max="10501" width="9.33203125" bestFit="1" customWidth="1"/>
    <col min="10502" max="10502" width="21" customWidth="1"/>
    <col min="10503" max="10503" width="21.44140625" customWidth="1"/>
    <col min="10504" max="10504" width="14.88671875" customWidth="1"/>
    <col min="10505" max="10505" width="19.88671875" customWidth="1"/>
    <col min="10506" max="10506" width="16.5546875" customWidth="1"/>
    <col min="10507" max="10507" width="20" customWidth="1"/>
    <col min="10508" max="10508" width="19.44140625" customWidth="1"/>
    <col min="10509" max="10509" width="17" customWidth="1"/>
    <col min="10756" max="10756" width="11.109375" customWidth="1"/>
    <col min="10757" max="10757" width="9.33203125" bestFit="1" customWidth="1"/>
    <col min="10758" max="10758" width="21" customWidth="1"/>
    <col min="10759" max="10759" width="21.44140625" customWidth="1"/>
    <col min="10760" max="10760" width="14.88671875" customWidth="1"/>
    <col min="10761" max="10761" width="19.88671875" customWidth="1"/>
    <col min="10762" max="10762" width="16.5546875" customWidth="1"/>
    <col min="10763" max="10763" width="20" customWidth="1"/>
    <col min="10764" max="10764" width="19.44140625" customWidth="1"/>
    <col min="10765" max="10765" width="17" customWidth="1"/>
    <col min="11012" max="11012" width="11.109375" customWidth="1"/>
    <col min="11013" max="11013" width="9.33203125" bestFit="1" customWidth="1"/>
    <col min="11014" max="11014" width="21" customWidth="1"/>
    <col min="11015" max="11015" width="21.44140625" customWidth="1"/>
    <col min="11016" max="11016" width="14.88671875" customWidth="1"/>
    <col min="11017" max="11017" width="19.88671875" customWidth="1"/>
    <col min="11018" max="11018" width="16.5546875" customWidth="1"/>
    <col min="11019" max="11019" width="20" customWidth="1"/>
    <col min="11020" max="11020" width="19.44140625" customWidth="1"/>
    <col min="11021" max="11021" width="17" customWidth="1"/>
    <col min="11268" max="11268" width="11.109375" customWidth="1"/>
    <col min="11269" max="11269" width="9.33203125" bestFit="1" customWidth="1"/>
    <col min="11270" max="11270" width="21" customWidth="1"/>
    <col min="11271" max="11271" width="21.44140625" customWidth="1"/>
    <col min="11272" max="11272" width="14.88671875" customWidth="1"/>
    <col min="11273" max="11273" width="19.88671875" customWidth="1"/>
    <col min="11274" max="11274" width="16.5546875" customWidth="1"/>
    <col min="11275" max="11275" width="20" customWidth="1"/>
    <col min="11276" max="11276" width="19.44140625" customWidth="1"/>
    <col min="11277" max="11277" width="17" customWidth="1"/>
    <col min="11524" max="11524" width="11.109375" customWidth="1"/>
    <col min="11525" max="11525" width="9.33203125" bestFit="1" customWidth="1"/>
    <col min="11526" max="11526" width="21" customWidth="1"/>
    <col min="11527" max="11527" width="21.44140625" customWidth="1"/>
    <col min="11528" max="11528" width="14.88671875" customWidth="1"/>
    <col min="11529" max="11529" width="19.88671875" customWidth="1"/>
    <col min="11530" max="11530" width="16.5546875" customWidth="1"/>
    <col min="11531" max="11531" width="20" customWidth="1"/>
    <col min="11532" max="11532" width="19.44140625" customWidth="1"/>
    <col min="11533" max="11533" width="17" customWidth="1"/>
    <col min="11780" max="11780" width="11.109375" customWidth="1"/>
    <col min="11781" max="11781" width="9.33203125" bestFit="1" customWidth="1"/>
    <col min="11782" max="11782" width="21" customWidth="1"/>
    <col min="11783" max="11783" width="21.44140625" customWidth="1"/>
    <col min="11784" max="11784" width="14.88671875" customWidth="1"/>
    <col min="11785" max="11785" width="19.88671875" customWidth="1"/>
    <col min="11786" max="11786" width="16.5546875" customWidth="1"/>
    <col min="11787" max="11787" width="20" customWidth="1"/>
    <col min="11788" max="11788" width="19.44140625" customWidth="1"/>
    <col min="11789" max="11789" width="17" customWidth="1"/>
    <col min="12036" max="12036" width="11.109375" customWidth="1"/>
    <col min="12037" max="12037" width="9.33203125" bestFit="1" customWidth="1"/>
    <col min="12038" max="12038" width="21" customWidth="1"/>
    <col min="12039" max="12039" width="21.44140625" customWidth="1"/>
    <col min="12040" max="12040" width="14.88671875" customWidth="1"/>
    <col min="12041" max="12041" width="19.88671875" customWidth="1"/>
    <col min="12042" max="12042" width="16.5546875" customWidth="1"/>
    <col min="12043" max="12043" width="20" customWidth="1"/>
    <col min="12044" max="12044" width="19.44140625" customWidth="1"/>
    <col min="12045" max="12045" width="17" customWidth="1"/>
    <col min="12292" max="12292" width="11.109375" customWidth="1"/>
    <col min="12293" max="12293" width="9.33203125" bestFit="1" customWidth="1"/>
    <col min="12294" max="12294" width="21" customWidth="1"/>
    <col min="12295" max="12295" width="21.44140625" customWidth="1"/>
    <col min="12296" max="12296" width="14.88671875" customWidth="1"/>
    <col min="12297" max="12297" width="19.88671875" customWidth="1"/>
    <col min="12298" max="12298" width="16.5546875" customWidth="1"/>
    <col min="12299" max="12299" width="20" customWidth="1"/>
    <col min="12300" max="12300" width="19.44140625" customWidth="1"/>
    <col min="12301" max="12301" width="17" customWidth="1"/>
    <col min="12548" max="12548" width="11.109375" customWidth="1"/>
    <col min="12549" max="12549" width="9.33203125" bestFit="1" customWidth="1"/>
    <col min="12550" max="12550" width="21" customWidth="1"/>
    <col min="12551" max="12551" width="21.44140625" customWidth="1"/>
    <col min="12552" max="12552" width="14.88671875" customWidth="1"/>
    <col min="12553" max="12553" width="19.88671875" customWidth="1"/>
    <col min="12554" max="12554" width="16.5546875" customWidth="1"/>
    <col min="12555" max="12555" width="20" customWidth="1"/>
    <col min="12556" max="12556" width="19.44140625" customWidth="1"/>
    <col min="12557" max="12557" width="17" customWidth="1"/>
    <col min="12804" max="12804" width="11.109375" customWidth="1"/>
    <col min="12805" max="12805" width="9.33203125" bestFit="1" customWidth="1"/>
    <col min="12806" max="12806" width="21" customWidth="1"/>
    <col min="12807" max="12807" width="21.44140625" customWidth="1"/>
    <col min="12808" max="12808" width="14.88671875" customWidth="1"/>
    <col min="12809" max="12809" width="19.88671875" customWidth="1"/>
    <col min="12810" max="12810" width="16.5546875" customWidth="1"/>
    <col min="12811" max="12811" width="20" customWidth="1"/>
    <col min="12812" max="12812" width="19.44140625" customWidth="1"/>
    <col min="12813" max="12813" width="17" customWidth="1"/>
    <col min="13060" max="13060" width="11.109375" customWidth="1"/>
    <col min="13061" max="13061" width="9.33203125" bestFit="1" customWidth="1"/>
    <col min="13062" max="13062" width="21" customWidth="1"/>
    <col min="13063" max="13063" width="21.44140625" customWidth="1"/>
    <col min="13064" max="13064" width="14.88671875" customWidth="1"/>
    <col min="13065" max="13065" width="19.88671875" customWidth="1"/>
    <col min="13066" max="13066" width="16.5546875" customWidth="1"/>
    <col min="13067" max="13067" width="20" customWidth="1"/>
    <col min="13068" max="13068" width="19.44140625" customWidth="1"/>
    <col min="13069" max="13069" width="17" customWidth="1"/>
    <col min="13316" max="13316" width="11.109375" customWidth="1"/>
    <col min="13317" max="13317" width="9.33203125" bestFit="1" customWidth="1"/>
    <col min="13318" max="13318" width="21" customWidth="1"/>
    <col min="13319" max="13319" width="21.44140625" customWidth="1"/>
    <col min="13320" max="13320" width="14.88671875" customWidth="1"/>
    <col min="13321" max="13321" width="19.88671875" customWidth="1"/>
    <col min="13322" max="13322" width="16.5546875" customWidth="1"/>
    <col min="13323" max="13323" width="20" customWidth="1"/>
    <col min="13324" max="13324" width="19.44140625" customWidth="1"/>
    <col min="13325" max="13325" width="17" customWidth="1"/>
    <col min="13572" max="13572" width="11.109375" customWidth="1"/>
    <col min="13573" max="13573" width="9.33203125" bestFit="1" customWidth="1"/>
    <col min="13574" max="13574" width="21" customWidth="1"/>
    <col min="13575" max="13575" width="21.44140625" customWidth="1"/>
    <col min="13576" max="13576" width="14.88671875" customWidth="1"/>
    <col min="13577" max="13577" width="19.88671875" customWidth="1"/>
    <col min="13578" max="13578" width="16.5546875" customWidth="1"/>
    <col min="13579" max="13579" width="20" customWidth="1"/>
    <col min="13580" max="13580" width="19.44140625" customWidth="1"/>
    <col min="13581" max="13581" width="17" customWidth="1"/>
    <col min="13828" max="13828" width="11.109375" customWidth="1"/>
    <col min="13829" max="13829" width="9.33203125" bestFit="1" customWidth="1"/>
    <col min="13830" max="13830" width="21" customWidth="1"/>
    <col min="13831" max="13831" width="21.44140625" customWidth="1"/>
    <col min="13832" max="13832" width="14.88671875" customWidth="1"/>
    <col min="13833" max="13833" width="19.88671875" customWidth="1"/>
    <col min="13834" max="13834" width="16.5546875" customWidth="1"/>
    <col min="13835" max="13835" width="20" customWidth="1"/>
    <col min="13836" max="13836" width="19.44140625" customWidth="1"/>
    <col min="13837" max="13837" width="17" customWidth="1"/>
    <col min="14084" max="14084" width="11.109375" customWidth="1"/>
    <col min="14085" max="14085" width="9.33203125" bestFit="1" customWidth="1"/>
    <col min="14086" max="14086" width="21" customWidth="1"/>
    <col min="14087" max="14087" width="21.44140625" customWidth="1"/>
    <col min="14088" max="14088" width="14.88671875" customWidth="1"/>
    <col min="14089" max="14089" width="19.88671875" customWidth="1"/>
    <col min="14090" max="14090" width="16.5546875" customWidth="1"/>
    <col min="14091" max="14091" width="20" customWidth="1"/>
    <col min="14092" max="14092" width="19.44140625" customWidth="1"/>
    <col min="14093" max="14093" width="17" customWidth="1"/>
    <col min="14340" max="14340" width="11.109375" customWidth="1"/>
    <col min="14341" max="14341" width="9.33203125" bestFit="1" customWidth="1"/>
    <col min="14342" max="14342" width="21" customWidth="1"/>
    <col min="14343" max="14343" width="21.44140625" customWidth="1"/>
    <col min="14344" max="14344" width="14.88671875" customWidth="1"/>
    <col min="14345" max="14345" width="19.88671875" customWidth="1"/>
    <col min="14346" max="14346" width="16.5546875" customWidth="1"/>
    <col min="14347" max="14347" width="20" customWidth="1"/>
    <col min="14348" max="14348" width="19.44140625" customWidth="1"/>
    <col min="14349" max="14349" width="17" customWidth="1"/>
    <col min="14596" max="14596" width="11.109375" customWidth="1"/>
    <col min="14597" max="14597" width="9.33203125" bestFit="1" customWidth="1"/>
    <col min="14598" max="14598" width="21" customWidth="1"/>
    <col min="14599" max="14599" width="21.44140625" customWidth="1"/>
    <col min="14600" max="14600" width="14.88671875" customWidth="1"/>
    <col min="14601" max="14601" width="19.88671875" customWidth="1"/>
    <col min="14602" max="14602" width="16.5546875" customWidth="1"/>
    <col min="14603" max="14603" width="20" customWidth="1"/>
    <col min="14604" max="14604" width="19.44140625" customWidth="1"/>
    <col min="14605" max="14605" width="17" customWidth="1"/>
    <col min="14852" max="14852" width="11.109375" customWidth="1"/>
    <col min="14853" max="14853" width="9.33203125" bestFit="1" customWidth="1"/>
    <col min="14854" max="14854" width="21" customWidth="1"/>
    <col min="14855" max="14855" width="21.44140625" customWidth="1"/>
    <col min="14856" max="14856" width="14.88671875" customWidth="1"/>
    <col min="14857" max="14857" width="19.88671875" customWidth="1"/>
    <col min="14858" max="14858" width="16.5546875" customWidth="1"/>
    <col min="14859" max="14859" width="20" customWidth="1"/>
    <col min="14860" max="14860" width="19.44140625" customWidth="1"/>
    <col min="14861" max="14861" width="17" customWidth="1"/>
    <col min="15108" max="15108" width="11.109375" customWidth="1"/>
    <col min="15109" max="15109" width="9.33203125" bestFit="1" customWidth="1"/>
    <col min="15110" max="15110" width="21" customWidth="1"/>
    <col min="15111" max="15111" width="21.44140625" customWidth="1"/>
    <col min="15112" max="15112" width="14.88671875" customWidth="1"/>
    <col min="15113" max="15113" width="19.88671875" customWidth="1"/>
    <col min="15114" max="15114" width="16.5546875" customWidth="1"/>
    <col min="15115" max="15115" width="20" customWidth="1"/>
    <col min="15116" max="15116" width="19.44140625" customWidth="1"/>
    <col min="15117" max="15117" width="17" customWidth="1"/>
    <col min="15364" max="15364" width="11.109375" customWidth="1"/>
    <col min="15365" max="15365" width="9.33203125" bestFit="1" customWidth="1"/>
    <col min="15366" max="15366" width="21" customWidth="1"/>
    <col min="15367" max="15367" width="21.44140625" customWidth="1"/>
    <col min="15368" max="15368" width="14.88671875" customWidth="1"/>
    <col min="15369" max="15369" width="19.88671875" customWidth="1"/>
    <col min="15370" max="15370" width="16.5546875" customWidth="1"/>
    <col min="15371" max="15371" width="20" customWidth="1"/>
    <col min="15372" max="15372" width="19.44140625" customWidth="1"/>
    <col min="15373" max="15373" width="17" customWidth="1"/>
    <col min="15620" max="15620" width="11.109375" customWidth="1"/>
    <col min="15621" max="15621" width="9.33203125" bestFit="1" customWidth="1"/>
    <col min="15622" max="15622" width="21" customWidth="1"/>
    <col min="15623" max="15623" width="21.44140625" customWidth="1"/>
    <col min="15624" max="15624" width="14.88671875" customWidth="1"/>
    <col min="15625" max="15625" width="19.88671875" customWidth="1"/>
    <col min="15626" max="15626" width="16.5546875" customWidth="1"/>
    <col min="15627" max="15627" width="20" customWidth="1"/>
    <col min="15628" max="15628" width="19.44140625" customWidth="1"/>
    <col min="15629" max="15629" width="17" customWidth="1"/>
    <col min="15876" max="15876" width="11.109375" customWidth="1"/>
    <col min="15877" max="15877" width="9.33203125" bestFit="1" customWidth="1"/>
    <col min="15878" max="15878" width="21" customWidth="1"/>
    <col min="15879" max="15879" width="21.44140625" customWidth="1"/>
    <col min="15880" max="15880" width="14.88671875" customWidth="1"/>
    <col min="15881" max="15881" width="19.88671875" customWidth="1"/>
    <col min="15882" max="15882" width="16.5546875" customWidth="1"/>
    <col min="15883" max="15883" width="20" customWidth="1"/>
    <col min="15884" max="15884" width="19.44140625" customWidth="1"/>
    <col min="15885" max="15885" width="17" customWidth="1"/>
    <col min="16132" max="16132" width="11.109375" customWidth="1"/>
    <col min="16133" max="16133" width="9.33203125" bestFit="1" customWidth="1"/>
    <col min="16134" max="16134" width="21" customWidth="1"/>
    <col min="16135" max="16135" width="21.44140625" customWidth="1"/>
    <col min="16136" max="16136" width="14.88671875" customWidth="1"/>
    <col min="16137" max="16137" width="19.88671875" customWidth="1"/>
    <col min="16138" max="16138" width="16.5546875" customWidth="1"/>
    <col min="16139" max="16139" width="20" customWidth="1"/>
    <col min="16140" max="16140" width="19.44140625" customWidth="1"/>
    <col min="16141" max="16141" width="17" customWidth="1"/>
  </cols>
  <sheetData>
    <row r="1" spans="1:13" x14ac:dyDescent="0.3">
      <c r="K1" s="150" t="s">
        <v>37</v>
      </c>
      <c r="L1" s="150"/>
      <c r="M1" s="150"/>
    </row>
    <row r="2" spans="1:13" s="1" customFormat="1" ht="17.399999999999999" x14ac:dyDescent="0.3">
      <c r="E2" s="62"/>
      <c r="F2" s="214" t="s">
        <v>2</v>
      </c>
      <c r="G2" s="214"/>
      <c r="H2" s="214"/>
      <c r="I2" s="214"/>
      <c r="J2" s="214"/>
      <c r="K2" s="150" t="s">
        <v>1</v>
      </c>
      <c r="L2" s="150"/>
      <c r="M2" s="150"/>
    </row>
    <row r="3" spans="1:13" x14ac:dyDescent="0.3">
      <c r="F3" s="215" t="s">
        <v>82</v>
      </c>
      <c r="G3" s="215"/>
      <c r="H3" s="215"/>
      <c r="I3" s="215"/>
      <c r="J3" s="215"/>
      <c r="K3" s="151" t="s">
        <v>3</v>
      </c>
      <c r="L3" s="151"/>
      <c r="M3" s="151"/>
    </row>
    <row r="4" spans="1:13" x14ac:dyDescent="0.3">
      <c r="F4" s="103"/>
      <c r="G4" s="103"/>
      <c r="H4" s="103"/>
      <c r="I4" s="103"/>
      <c r="J4" s="103"/>
      <c r="K4" s="152" t="s">
        <v>84</v>
      </c>
      <c r="L4" s="152"/>
      <c r="M4" s="152"/>
    </row>
    <row r="5" spans="1:13" ht="15" customHeight="1" thickBot="1" x14ac:dyDescent="0.35">
      <c r="M5" t="s">
        <v>38</v>
      </c>
    </row>
    <row r="6" spans="1:13" ht="14.4" customHeight="1" x14ac:dyDescent="0.3">
      <c r="A6" s="211"/>
      <c r="B6" s="154"/>
      <c r="C6" s="154"/>
      <c r="D6" s="155"/>
      <c r="E6" s="160"/>
      <c r="F6" s="166" t="s">
        <v>86</v>
      </c>
      <c r="G6" s="169" t="s">
        <v>87</v>
      </c>
      <c r="H6" s="207" t="s">
        <v>39</v>
      </c>
      <c r="I6" s="208" t="s">
        <v>90</v>
      </c>
      <c r="J6" s="196" t="s">
        <v>91</v>
      </c>
      <c r="K6" s="198" t="s">
        <v>92</v>
      </c>
      <c r="L6" s="201" t="s">
        <v>40</v>
      </c>
      <c r="M6" s="204" t="s">
        <v>41</v>
      </c>
    </row>
    <row r="7" spans="1:13" ht="26.4" customHeight="1" x14ac:dyDescent="0.3">
      <c r="A7" s="212"/>
      <c r="B7" s="156"/>
      <c r="C7" s="156"/>
      <c r="D7" s="157"/>
      <c r="E7" s="161"/>
      <c r="F7" s="167"/>
      <c r="G7" s="170"/>
      <c r="H7" s="119"/>
      <c r="I7" s="209"/>
      <c r="J7" s="197"/>
      <c r="K7" s="199"/>
      <c r="L7" s="202"/>
      <c r="M7" s="205"/>
    </row>
    <row r="8" spans="1:13" ht="26.4" customHeight="1" thickBot="1" x14ac:dyDescent="0.35">
      <c r="A8" s="212"/>
      <c r="B8" s="156"/>
      <c r="C8" s="156"/>
      <c r="D8" s="157"/>
      <c r="E8" s="161"/>
      <c r="F8" s="168"/>
      <c r="G8" s="171"/>
      <c r="H8" s="64" t="s">
        <v>42</v>
      </c>
      <c r="I8" s="210"/>
      <c r="J8" s="65" t="s">
        <v>43</v>
      </c>
      <c r="K8" s="200"/>
      <c r="L8" s="203"/>
      <c r="M8" s="206"/>
    </row>
    <row r="9" spans="1:13" ht="15" thickBot="1" x14ac:dyDescent="0.35">
      <c r="A9" s="213"/>
      <c r="B9" s="158"/>
      <c r="C9" s="158"/>
      <c r="D9" s="159"/>
      <c r="E9" s="162"/>
      <c r="F9" s="66">
        <v>1</v>
      </c>
      <c r="G9" s="67">
        <v>2</v>
      </c>
      <c r="H9" s="68">
        <v>3</v>
      </c>
      <c r="I9" s="68">
        <v>4</v>
      </c>
      <c r="J9" s="68">
        <v>5</v>
      </c>
      <c r="K9" s="69">
        <v>7</v>
      </c>
      <c r="L9" s="68"/>
      <c r="M9" s="70"/>
    </row>
    <row r="10" spans="1:13" s="75" customFormat="1" ht="15.6" x14ac:dyDescent="0.3">
      <c r="A10" s="71" t="s">
        <v>44</v>
      </c>
      <c r="B10" s="72"/>
      <c r="C10" s="72"/>
      <c r="D10" s="73"/>
      <c r="E10" s="73">
        <v>100</v>
      </c>
      <c r="F10" s="40">
        <f>SUM(F12+F13+F14+F16+F17+F18+F15)</f>
        <v>81739.929999999993</v>
      </c>
      <c r="G10" s="40">
        <f>SUM(G12+G13+G14+G15+G16+G17+G18)</f>
        <v>84015.12000000001</v>
      </c>
      <c r="H10" s="40">
        <f>SUM(H12+H13+H14+H15+H16+H17+H18)</f>
        <v>2275.1900000000032</v>
      </c>
      <c r="I10" s="40">
        <f>SUM(I12+I13+I14+I15+I16+I17+I18)</f>
        <v>84015.12000000001</v>
      </c>
      <c r="J10" s="40">
        <f>SUM(J12+J13+J14+J16+J17+J18)</f>
        <v>0</v>
      </c>
      <c r="K10" s="74">
        <f>SUM(K12+K13+K14+K15+K16+K17+K18)</f>
        <v>79278.31</v>
      </c>
      <c r="L10" s="40">
        <f>SUM(L12+L13+L14+L16+L17+L18+L15)</f>
        <v>4736.8099999999968</v>
      </c>
      <c r="M10" s="104">
        <f>SUM(K10/I10*100)</f>
        <v>94.361955324232099</v>
      </c>
    </row>
    <row r="11" spans="1:13" x14ac:dyDescent="0.3">
      <c r="A11" s="15" t="s">
        <v>8</v>
      </c>
      <c r="B11" s="16"/>
      <c r="C11" s="17"/>
      <c r="D11" s="17"/>
      <c r="E11" s="16"/>
      <c r="F11" s="20"/>
      <c r="G11" s="76"/>
      <c r="H11" s="40">
        <f t="shared" ref="H11:H48" si="0">SUM(G11-F11)</f>
        <v>0</v>
      </c>
      <c r="I11" s="76"/>
      <c r="J11" s="40">
        <f t="shared" ref="J11:J48" si="1">SUM(I11-G11)</f>
        <v>0</v>
      </c>
      <c r="K11" s="77"/>
      <c r="L11" s="11"/>
      <c r="M11" s="41"/>
    </row>
    <row r="12" spans="1:13" x14ac:dyDescent="0.3">
      <c r="A12" s="15" t="s">
        <v>45</v>
      </c>
      <c r="B12" s="16"/>
      <c r="C12" s="17"/>
      <c r="D12" s="17"/>
      <c r="E12" s="16">
        <v>102</v>
      </c>
      <c r="F12" s="20">
        <v>2341.4499999999998</v>
      </c>
      <c r="G12" s="78">
        <v>2353.75</v>
      </c>
      <c r="H12" s="78">
        <f t="shared" si="0"/>
        <v>12.300000000000182</v>
      </c>
      <c r="I12" s="78">
        <f>G12</f>
        <v>2353.75</v>
      </c>
      <c r="J12" s="40">
        <f t="shared" si="1"/>
        <v>0</v>
      </c>
      <c r="K12" s="77">
        <v>2336.21</v>
      </c>
      <c r="L12" s="20">
        <f t="shared" ref="L12:L49" si="2">SUM(I12-K12)</f>
        <v>17.539999999999964</v>
      </c>
      <c r="M12" s="105">
        <f t="shared" ref="M12:M49" si="3">SUM(K12/I12*100)</f>
        <v>99.254806160382373</v>
      </c>
    </row>
    <row r="13" spans="1:13" x14ac:dyDescent="0.3">
      <c r="A13" s="15" t="s">
        <v>46</v>
      </c>
      <c r="B13" s="16"/>
      <c r="C13" s="17"/>
      <c r="D13" s="17"/>
      <c r="E13" s="16">
        <v>103</v>
      </c>
      <c r="F13" s="20">
        <v>1223.29</v>
      </c>
      <c r="G13" s="78">
        <v>808.28</v>
      </c>
      <c r="H13" s="78">
        <f t="shared" si="0"/>
        <v>-415.01</v>
      </c>
      <c r="I13" s="78">
        <f t="shared" ref="I13:I48" si="4">G13</f>
        <v>808.28</v>
      </c>
      <c r="J13" s="40">
        <f t="shared" si="1"/>
        <v>0</v>
      </c>
      <c r="K13" s="77">
        <v>808.28</v>
      </c>
      <c r="L13" s="20">
        <f t="shared" si="2"/>
        <v>0</v>
      </c>
      <c r="M13" s="105">
        <f t="shared" si="3"/>
        <v>100</v>
      </c>
    </row>
    <row r="14" spans="1:13" x14ac:dyDescent="0.3">
      <c r="A14" s="15" t="s">
        <v>47</v>
      </c>
      <c r="B14" s="16"/>
      <c r="C14" s="17"/>
      <c r="D14" s="17"/>
      <c r="E14" s="16">
        <v>104</v>
      </c>
      <c r="F14" s="20">
        <v>56923.06</v>
      </c>
      <c r="G14" s="78">
        <v>58148.14</v>
      </c>
      <c r="H14" s="78">
        <f t="shared" si="0"/>
        <v>1225.0800000000017</v>
      </c>
      <c r="I14" s="78">
        <f>G14</f>
        <v>58148.14</v>
      </c>
      <c r="J14" s="40">
        <f t="shared" si="1"/>
        <v>0</v>
      </c>
      <c r="K14" s="77">
        <v>55347.87</v>
      </c>
      <c r="L14" s="20">
        <f t="shared" si="2"/>
        <v>2800.2699999999968</v>
      </c>
      <c r="M14" s="105">
        <f t="shared" si="3"/>
        <v>95.184248369767289</v>
      </c>
    </row>
    <row r="15" spans="1:13" x14ac:dyDescent="0.3">
      <c r="A15" s="15" t="s">
        <v>48</v>
      </c>
      <c r="B15" s="16"/>
      <c r="C15" s="17"/>
      <c r="D15" s="17"/>
      <c r="E15" s="16">
        <v>105</v>
      </c>
      <c r="F15" s="20">
        <v>130.9</v>
      </c>
      <c r="G15" s="78">
        <v>130.9</v>
      </c>
      <c r="H15" s="78">
        <f t="shared" si="0"/>
        <v>0</v>
      </c>
      <c r="I15" s="78">
        <f t="shared" si="4"/>
        <v>130.9</v>
      </c>
      <c r="J15" s="40">
        <f t="shared" si="1"/>
        <v>0</v>
      </c>
      <c r="K15" s="77">
        <v>55.08</v>
      </c>
      <c r="L15" s="20">
        <f t="shared" si="2"/>
        <v>75.820000000000007</v>
      </c>
      <c r="M15" s="105">
        <f t="shared" si="3"/>
        <v>42.077922077922075</v>
      </c>
    </row>
    <row r="16" spans="1:13" x14ac:dyDescent="0.3">
      <c r="A16" s="15" t="s">
        <v>49</v>
      </c>
      <c r="B16" s="16"/>
      <c r="C16" s="17"/>
      <c r="D16" s="17"/>
      <c r="E16" s="16">
        <v>106</v>
      </c>
      <c r="F16" s="20">
        <v>12120.23</v>
      </c>
      <c r="G16" s="78">
        <v>12151.03</v>
      </c>
      <c r="H16" s="78">
        <f t="shared" si="0"/>
        <v>30.800000000001091</v>
      </c>
      <c r="I16" s="78">
        <f t="shared" si="4"/>
        <v>12151.03</v>
      </c>
      <c r="J16" s="40">
        <f t="shared" si="1"/>
        <v>0</v>
      </c>
      <c r="K16" s="77">
        <v>11724.43</v>
      </c>
      <c r="L16" s="20">
        <f t="shared" si="2"/>
        <v>426.60000000000036</v>
      </c>
      <c r="M16" s="105">
        <f t="shared" si="3"/>
        <v>96.489186513406679</v>
      </c>
    </row>
    <row r="17" spans="1:13" x14ac:dyDescent="0.3">
      <c r="A17" s="15" t="s">
        <v>50</v>
      </c>
      <c r="B17" s="16"/>
      <c r="C17" s="17"/>
      <c r="D17" s="17"/>
      <c r="E17" s="16">
        <v>111</v>
      </c>
      <c r="F17" s="20">
        <v>100</v>
      </c>
      <c r="G17" s="78">
        <v>100</v>
      </c>
      <c r="H17" s="78">
        <f t="shared" si="0"/>
        <v>0</v>
      </c>
      <c r="I17" s="78">
        <f t="shared" si="4"/>
        <v>100</v>
      </c>
      <c r="J17" s="40">
        <f t="shared" si="1"/>
        <v>0</v>
      </c>
      <c r="K17" s="77">
        <v>0</v>
      </c>
      <c r="L17" s="20">
        <f t="shared" si="2"/>
        <v>100</v>
      </c>
      <c r="M17" s="105">
        <f t="shared" si="3"/>
        <v>0</v>
      </c>
    </row>
    <row r="18" spans="1:13" x14ac:dyDescent="0.3">
      <c r="A18" s="79" t="s">
        <v>51</v>
      </c>
      <c r="B18" s="28"/>
      <c r="C18" s="17"/>
      <c r="D18" s="17"/>
      <c r="E18" s="16">
        <v>113</v>
      </c>
      <c r="F18" s="20">
        <v>8901</v>
      </c>
      <c r="G18" s="78">
        <v>10323.02</v>
      </c>
      <c r="H18" s="78">
        <f t="shared" si="0"/>
        <v>1422.0200000000004</v>
      </c>
      <c r="I18" s="78">
        <f t="shared" si="4"/>
        <v>10323.02</v>
      </c>
      <c r="J18" s="40">
        <f t="shared" si="1"/>
        <v>0</v>
      </c>
      <c r="K18" s="77">
        <v>9006.44</v>
      </c>
      <c r="L18" s="20">
        <f t="shared" si="2"/>
        <v>1316.58</v>
      </c>
      <c r="M18" s="105">
        <f t="shared" si="3"/>
        <v>87.24617408471552</v>
      </c>
    </row>
    <row r="19" spans="1:13" s="75" customFormat="1" ht="15.6" x14ac:dyDescent="0.3">
      <c r="A19" s="80" t="s">
        <v>52</v>
      </c>
      <c r="B19" s="81"/>
      <c r="C19" s="82"/>
      <c r="D19" s="82"/>
      <c r="E19" s="73">
        <v>200</v>
      </c>
      <c r="F19" s="11">
        <v>1051.7</v>
      </c>
      <c r="G19" s="40">
        <v>1162</v>
      </c>
      <c r="H19" s="78">
        <f t="shared" si="0"/>
        <v>110.29999999999995</v>
      </c>
      <c r="I19" s="40">
        <f t="shared" si="4"/>
        <v>1162</v>
      </c>
      <c r="J19" s="40">
        <f t="shared" si="1"/>
        <v>0</v>
      </c>
      <c r="K19" s="83">
        <v>1162</v>
      </c>
      <c r="L19" s="11">
        <f t="shared" si="2"/>
        <v>0</v>
      </c>
      <c r="M19" s="41">
        <f t="shared" si="3"/>
        <v>100</v>
      </c>
    </row>
    <row r="20" spans="1:13" s="75" customFormat="1" ht="15.6" x14ac:dyDescent="0.3">
      <c r="A20" s="80" t="s">
        <v>53</v>
      </c>
      <c r="B20" s="84"/>
      <c r="C20" s="82"/>
      <c r="D20" s="82"/>
      <c r="E20" s="73">
        <v>300</v>
      </c>
      <c r="F20" s="11">
        <f>SUM(F21)</f>
        <v>8527</v>
      </c>
      <c r="G20" s="11">
        <f t="shared" ref="G20:K20" si="5">SUM(G21)</f>
        <v>8385.65</v>
      </c>
      <c r="H20" s="11">
        <f t="shared" si="5"/>
        <v>-141.35000000000036</v>
      </c>
      <c r="I20" s="40">
        <f t="shared" si="4"/>
        <v>8385.65</v>
      </c>
      <c r="J20" s="11">
        <f t="shared" si="5"/>
        <v>0</v>
      </c>
      <c r="K20" s="85">
        <f t="shared" si="5"/>
        <v>8334.31</v>
      </c>
      <c r="L20" s="11">
        <f t="shared" si="2"/>
        <v>51.340000000000146</v>
      </c>
      <c r="M20" s="41">
        <f t="shared" si="3"/>
        <v>99.387763619993677</v>
      </c>
    </row>
    <row r="21" spans="1:13" x14ac:dyDescent="0.3">
      <c r="A21" s="124" t="s">
        <v>54</v>
      </c>
      <c r="B21" s="125"/>
      <c r="C21" s="125"/>
      <c r="D21" s="126"/>
      <c r="E21" s="16">
        <v>309</v>
      </c>
      <c r="F21" s="20">
        <v>8527</v>
      </c>
      <c r="G21" s="78">
        <v>8385.65</v>
      </c>
      <c r="H21" s="78">
        <f>SUM(G21-F21)</f>
        <v>-141.35000000000036</v>
      </c>
      <c r="I21" s="78">
        <f t="shared" si="4"/>
        <v>8385.65</v>
      </c>
      <c r="J21" s="40">
        <f>SUM(I21-G21)</f>
        <v>0</v>
      </c>
      <c r="K21" s="77">
        <v>8334.31</v>
      </c>
      <c r="L21" s="20">
        <f>SUM(I21-K21)</f>
        <v>51.340000000000146</v>
      </c>
      <c r="M21" s="105">
        <f>SUM(K21/I21*100)</f>
        <v>99.387763619993677</v>
      </c>
    </row>
    <row r="22" spans="1:13" s="75" customFormat="1" ht="15.6" x14ac:dyDescent="0.3">
      <c r="A22" s="86" t="s">
        <v>55</v>
      </c>
      <c r="B22" s="87"/>
      <c r="C22" s="87"/>
      <c r="D22" s="88"/>
      <c r="E22" s="84">
        <v>400</v>
      </c>
      <c r="F22" s="40">
        <f>SUM(F23+F25+F26+F24)</f>
        <v>57040.759999999995</v>
      </c>
      <c r="G22" s="40">
        <f t="shared" ref="G22:K22" si="6">SUM(G23+G25+G26+G24)</f>
        <v>61742.14</v>
      </c>
      <c r="H22" s="40">
        <f t="shared" si="6"/>
        <v>4701.380000000001</v>
      </c>
      <c r="I22" s="40">
        <f t="shared" si="6"/>
        <v>61742.14</v>
      </c>
      <c r="J22" s="40">
        <f t="shared" si="6"/>
        <v>0</v>
      </c>
      <c r="K22" s="40">
        <f t="shared" si="6"/>
        <v>54813</v>
      </c>
      <c r="L22" s="20">
        <f>SUM(I22-K22)</f>
        <v>6929.1399999999994</v>
      </c>
      <c r="M22" s="105">
        <f>SUM(K22/I22*100)</f>
        <v>88.77729213791423</v>
      </c>
    </row>
    <row r="23" spans="1:13" x14ac:dyDescent="0.3">
      <c r="A23" s="127" t="s">
        <v>56</v>
      </c>
      <c r="B23" s="128"/>
      <c r="C23" s="128"/>
      <c r="D23" s="129"/>
      <c r="E23" s="16">
        <v>405</v>
      </c>
      <c r="F23" s="20">
        <v>826.6</v>
      </c>
      <c r="G23" s="78">
        <v>776.6</v>
      </c>
      <c r="H23" s="78">
        <f t="shared" si="0"/>
        <v>-50</v>
      </c>
      <c r="I23" s="78">
        <f t="shared" si="4"/>
        <v>776.6</v>
      </c>
      <c r="J23" s="40">
        <f t="shared" si="1"/>
        <v>0</v>
      </c>
      <c r="K23" s="77">
        <v>332.53</v>
      </c>
      <c r="L23" s="20">
        <f t="shared" si="2"/>
        <v>444.07000000000005</v>
      </c>
      <c r="M23" s="105">
        <f t="shared" si="3"/>
        <v>42.818696883852688</v>
      </c>
    </row>
    <row r="24" spans="1:13" x14ac:dyDescent="0.3">
      <c r="A24" s="127" t="s">
        <v>93</v>
      </c>
      <c r="B24" s="128"/>
      <c r="C24" s="128"/>
      <c r="D24" s="129"/>
      <c r="E24" s="16">
        <v>408</v>
      </c>
      <c r="F24" s="20">
        <v>30989.200000000001</v>
      </c>
      <c r="G24" s="78">
        <v>30989.200000000001</v>
      </c>
      <c r="H24" s="78">
        <f t="shared" si="0"/>
        <v>0</v>
      </c>
      <c r="I24" s="78">
        <f t="shared" si="4"/>
        <v>30989.200000000001</v>
      </c>
      <c r="J24" s="40"/>
      <c r="K24" s="77">
        <v>30528.3</v>
      </c>
      <c r="L24" s="20">
        <f t="shared" si="2"/>
        <v>460.90000000000146</v>
      </c>
      <c r="M24" s="105">
        <f t="shared" si="3"/>
        <v>98.51270765298878</v>
      </c>
    </row>
    <row r="25" spans="1:13" x14ac:dyDescent="0.3">
      <c r="A25" s="127" t="s">
        <v>57</v>
      </c>
      <c r="B25" s="128"/>
      <c r="C25" s="128"/>
      <c r="D25" s="129"/>
      <c r="E25" s="16">
        <v>409</v>
      </c>
      <c r="F25" s="20">
        <v>19996.259999999998</v>
      </c>
      <c r="G25" s="78">
        <v>26390.53</v>
      </c>
      <c r="H25" s="78">
        <f t="shared" si="0"/>
        <v>6394.27</v>
      </c>
      <c r="I25" s="78">
        <f t="shared" si="4"/>
        <v>26390.53</v>
      </c>
      <c r="J25" s="40">
        <f t="shared" si="1"/>
        <v>0</v>
      </c>
      <c r="K25" s="77">
        <v>20907.259999999998</v>
      </c>
      <c r="L25" s="20">
        <f t="shared" si="2"/>
        <v>5483.27</v>
      </c>
      <c r="M25" s="105">
        <f t="shared" si="3"/>
        <v>79.222584768096738</v>
      </c>
    </row>
    <row r="26" spans="1:13" x14ac:dyDescent="0.3">
      <c r="A26" s="27" t="s">
        <v>58</v>
      </c>
      <c r="B26" s="28"/>
      <c r="C26" s="28"/>
      <c r="D26" s="28"/>
      <c r="E26" s="16">
        <v>412</v>
      </c>
      <c r="F26" s="20">
        <v>5228.7</v>
      </c>
      <c r="G26" s="78">
        <v>3585.81</v>
      </c>
      <c r="H26" s="78">
        <f t="shared" si="0"/>
        <v>-1642.8899999999999</v>
      </c>
      <c r="I26" s="78">
        <f t="shared" si="4"/>
        <v>3585.81</v>
      </c>
      <c r="J26" s="40">
        <f t="shared" si="1"/>
        <v>0</v>
      </c>
      <c r="K26" s="77">
        <v>3044.91</v>
      </c>
      <c r="L26" s="20">
        <f t="shared" si="2"/>
        <v>540.90000000000009</v>
      </c>
      <c r="M26" s="105">
        <f t="shared" si="3"/>
        <v>84.915542095091482</v>
      </c>
    </row>
    <row r="27" spans="1:13" s="75" customFormat="1" ht="15.6" x14ac:dyDescent="0.3">
      <c r="A27" s="86" t="s">
        <v>59</v>
      </c>
      <c r="B27" s="89"/>
      <c r="C27" s="90"/>
      <c r="D27" s="90"/>
      <c r="E27" s="73">
        <v>500</v>
      </c>
      <c r="F27" s="11">
        <f>SUM(F28+F29+F30+F31)</f>
        <v>35901.1</v>
      </c>
      <c r="G27" s="11">
        <f>SUM(G28+G29+G30+G31)</f>
        <v>37918.300000000003</v>
      </c>
      <c r="H27" s="11">
        <f t="shared" ref="H27:K27" si="7">SUM(H28+H29+H30+H31)</f>
        <v>2017.2000000000003</v>
      </c>
      <c r="I27" s="11">
        <f t="shared" si="7"/>
        <v>37918.300000000003</v>
      </c>
      <c r="J27" s="11">
        <f t="shared" si="7"/>
        <v>0</v>
      </c>
      <c r="K27" s="85">
        <f t="shared" si="7"/>
        <v>36741.99</v>
      </c>
      <c r="L27" s="11">
        <f t="shared" si="2"/>
        <v>1176.3100000000049</v>
      </c>
      <c r="M27" s="41">
        <f t="shared" si="3"/>
        <v>96.897777590240054</v>
      </c>
    </row>
    <row r="28" spans="1:13" x14ac:dyDescent="0.3">
      <c r="A28" s="127" t="s">
        <v>60</v>
      </c>
      <c r="B28" s="128"/>
      <c r="C28" s="128"/>
      <c r="D28" s="129"/>
      <c r="E28" s="16">
        <v>501</v>
      </c>
      <c r="F28" s="20">
        <v>3672.16</v>
      </c>
      <c r="G28" s="78">
        <v>3921.93</v>
      </c>
      <c r="H28" s="78">
        <f t="shared" si="0"/>
        <v>249.76999999999998</v>
      </c>
      <c r="I28" s="78">
        <f t="shared" si="4"/>
        <v>3921.93</v>
      </c>
      <c r="J28" s="40">
        <f t="shared" si="1"/>
        <v>0</v>
      </c>
      <c r="K28" s="77">
        <v>3874.16</v>
      </c>
      <c r="L28" s="20">
        <f t="shared" si="2"/>
        <v>47.769999999999982</v>
      </c>
      <c r="M28" s="105">
        <f t="shared" si="3"/>
        <v>98.781977240797261</v>
      </c>
    </row>
    <row r="29" spans="1:13" x14ac:dyDescent="0.3">
      <c r="A29" s="127" t="s">
        <v>61</v>
      </c>
      <c r="B29" s="128"/>
      <c r="C29" s="128"/>
      <c r="D29" s="129"/>
      <c r="E29" s="28">
        <v>502</v>
      </c>
      <c r="F29" s="20">
        <v>25201.55</v>
      </c>
      <c r="G29" s="78">
        <v>26309.14</v>
      </c>
      <c r="H29" s="78">
        <f t="shared" si="0"/>
        <v>1107.5900000000001</v>
      </c>
      <c r="I29" s="78">
        <f t="shared" si="4"/>
        <v>26309.14</v>
      </c>
      <c r="J29" s="40">
        <f t="shared" si="1"/>
        <v>0</v>
      </c>
      <c r="K29" s="77">
        <v>25491.19</v>
      </c>
      <c r="L29" s="20">
        <f t="shared" si="2"/>
        <v>817.95000000000073</v>
      </c>
      <c r="M29" s="105">
        <f t="shared" si="3"/>
        <v>96.891004418996587</v>
      </c>
    </row>
    <row r="30" spans="1:13" x14ac:dyDescent="0.3">
      <c r="A30" s="190" t="s">
        <v>62</v>
      </c>
      <c r="B30" s="191"/>
      <c r="C30" s="191"/>
      <c r="D30" s="192"/>
      <c r="E30" s="28">
        <v>503</v>
      </c>
      <c r="F30" s="20">
        <v>2497</v>
      </c>
      <c r="G30" s="78">
        <v>3163.01</v>
      </c>
      <c r="H30" s="78">
        <f t="shared" si="0"/>
        <v>666.01000000000022</v>
      </c>
      <c r="I30" s="78">
        <f t="shared" si="4"/>
        <v>3163.01</v>
      </c>
      <c r="J30" s="40">
        <f t="shared" si="1"/>
        <v>0</v>
      </c>
      <c r="K30" s="77">
        <v>3001.31</v>
      </c>
      <c r="L30" s="20">
        <f t="shared" si="2"/>
        <v>161.70000000000027</v>
      </c>
      <c r="M30" s="105">
        <f t="shared" si="3"/>
        <v>94.887780942836088</v>
      </c>
    </row>
    <row r="31" spans="1:13" x14ac:dyDescent="0.3">
      <c r="A31" s="127" t="s">
        <v>63</v>
      </c>
      <c r="B31" s="128"/>
      <c r="C31" s="128"/>
      <c r="D31" s="129"/>
      <c r="E31" s="28">
        <v>505</v>
      </c>
      <c r="F31" s="20">
        <v>4530.3900000000003</v>
      </c>
      <c r="G31" s="78">
        <v>4524.22</v>
      </c>
      <c r="H31" s="78">
        <f t="shared" si="0"/>
        <v>-6.1700000000000728</v>
      </c>
      <c r="I31" s="78">
        <f t="shared" si="4"/>
        <v>4524.22</v>
      </c>
      <c r="J31" s="40">
        <f t="shared" si="1"/>
        <v>0</v>
      </c>
      <c r="K31" s="77">
        <v>4375.33</v>
      </c>
      <c r="L31" s="20">
        <f t="shared" ref="L31" si="8">SUM(I31-K31)</f>
        <v>148.89000000000033</v>
      </c>
      <c r="M31" s="105">
        <f t="shared" ref="M31" si="9">SUM(K31/I31*100)</f>
        <v>96.709045979196404</v>
      </c>
    </row>
    <row r="32" spans="1:13" s="75" customFormat="1" ht="15.6" x14ac:dyDescent="0.3">
      <c r="A32" s="184" t="s">
        <v>64</v>
      </c>
      <c r="B32" s="185"/>
      <c r="C32" s="185"/>
      <c r="D32" s="186"/>
      <c r="E32" s="73">
        <v>700</v>
      </c>
      <c r="F32" s="11">
        <f>SUM(F33+F34+F36+F37+F35)</f>
        <v>1264071.3500000001</v>
      </c>
      <c r="G32" s="11">
        <f>SUM(G33+G34+G36+G37+G35)</f>
        <v>1549806.7999999998</v>
      </c>
      <c r="H32" s="40">
        <f t="shared" si="0"/>
        <v>285735.44999999972</v>
      </c>
      <c r="I32" s="40">
        <f t="shared" si="4"/>
        <v>1549806.7999999998</v>
      </c>
      <c r="J32" s="40">
        <f t="shared" si="1"/>
        <v>0</v>
      </c>
      <c r="K32" s="85">
        <f>SUM(K33+K34+K36+K37+K35)</f>
        <v>1547390.04</v>
      </c>
      <c r="L32" s="11">
        <f t="shared" si="2"/>
        <v>2416.7599999997765</v>
      </c>
      <c r="M32" s="41">
        <f t="shared" si="3"/>
        <v>99.844060562903721</v>
      </c>
    </row>
    <row r="33" spans="1:13" ht="15.6" customHeight="1" x14ac:dyDescent="0.3">
      <c r="A33" s="193" t="s">
        <v>65</v>
      </c>
      <c r="B33" s="194"/>
      <c r="C33" s="194"/>
      <c r="D33" s="195"/>
      <c r="E33" s="16">
        <v>701</v>
      </c>
      <c r="F33" s="20">
        <v>275680.69</v>
      </c>
      <c r="G33" s="78">
        <v>276653.74</v>
      </c>
      <c r="H33" s="78">
        <f t="shared" si="0"/>
        <v>973.04999999998836</v>
      </c>
      <c r="I33" s="78">
        <f t="shared" si="4"/>
        <v>276653.74</v>
      </c>
      <c r="J33" s="40">
        <f t="shared" si="1"/>
        <v>0</v>
      </c>
      <c r="K33" s="77">
        <v>276653.74</v>
      </c>
      <c r="L33" s="20">
        <f t="shared" si="2"/>
        <v>0</v>
      </c>
      <c r="M33" s="105">
        <f t="shared" si="3"/>
        <v>100</v>
      </c>
    </row>
    <row r="34" spans="1:13" x14ac:dyDescent="0.3">
      <c r="A34" s="127" t="s">
        <v>66</v>
      </c>
      <c r="B34" s="128"/>
      <c r="C34" s="128"/>
      <c r="D34" s="129"/>
      <c r="E34" s="16">
        <v>702</v>
      </c>
      <c r="F34" s="20">
        <v>888396.17</v>
      </c>
      <c r="G34" s="78">
        <v>1175768.8999999999</v>
      </c>
      <c r="H34" s="78">
        <f t="shared" si="0"/>
        <v>287372.72999999986</v>
      </c>
      <c r="I34" s="78">
        <f t="shared" si="4"/>
        <v>1175768.8999999999</v>
      </c>
      <c r="J34" s="40">
        <f t="shared" si="1"/>
        <v>0</v>
      </c>
      <c r="K34" s="77">
        <v>1174906.54</v>
      </c>
      <c r="L34" s="20">
        <f t="shared" si="2"/>
        <v>862.35999999986961</v>
      </c>
      <c r="M34" s="105">
        <f t="shared" si="3"/>
        <v>99.926655654865527</v>
      </c>
    </row>
    <row r="35" spans="1:13" x14ac:dyDescent="0.3">
      <c r="A35" s="127" t="s">
        <v>67</v>
      </c>
      <c r="B35" s="128"/>
      <c r="C35" s="128"/>
      <c r="D35" s="129"/>
      <c r="E35" s="16">
        <v>703</v>
      </c>
      <c r="F35" s="20">
        <v>45109.05</v>
      </c>
      <c r="G35" s="78">
        <v>45042.12</v>
      </c>
      <c r="H35" s="78">
        <f t="shared" si="0"/>
        <v>-66.930000000000291</v>
      </c>
      <c r="I35" s="78">
        <f t="shared" si="4"/>
        <v>45042.12</v>
      </c>
      <c r="J35" s="40">
        <f t="shared" si="1"/>
        <v>0</v>
      </c>
      <c r="K35" s="77">
        <v>45005.48</v>
      </c>
      <c r="L35" s="20">
        <f t="shared" si="2"/>
        <v>36.639999999999418</v>
      </c>
      <c r="M35" s="105">
        <f t="shared" si="3"/>
        <v>99.918653917710799</v>
      </c>
    </row>
    <row r="36" spans="1:13" x14ac:dyDescent="0.3">
      <c r="A36" s="127" t="s">
        <v>68</v>
      </c>
      <c r="B36" s="128"/>
      <c r="C36" s="128"/>
      <c r="D36" s="129"/>
      <c r="E36" s="16">
        <v>707</v>
      </c>
      <c r="F36" s="20">
        <v>19467.900000000001</v>
      </c>
      <c r="G36" s="78">
        <v>16759.89</v>
      </c>
      <c r="H36" s="78">
        <f t="shared" si="0"/>
        <v>-2708.010000000002</v>
      </c>
      <c r="I36" s="78">
        <f t="shared" si="4"/>
        <v>16759.89</v>
      </c>
      <c r="J36" s="40">
        <f t="shared" si="1"/>
        <v>0</v>
      </c>
      <c r="K36" s="77">
        <v>16728.53</v>
      </c>
      <c r="L36" s="20">
        <f t="shared" si="2"/>
        <v>31.360000000000582</v>
      </c>
      <c r="M36" s="105">
        <f t="shared" si="3"/>
        <v>99.812886600091048</v>
      </c>
    </row>
    <row r="37" spans="1:13" x14ac:dyDescent="0.3">
      <c r="A37" s="124" t="s">
        <v>69</v>
      </c>
      <c r="B37" s="125"/>
      <c r="C37" s="125"/>
      <c r="D37" s="126"/>
      <c r="E37" s="16">
        <v>709</v>
      </c>
      <c r="F37" s="20">
        <v>35417.54</v>
      </c>
      <c r="G37" s="78">
        <v>35582.15</v>
      </c>
      <c r="H37" s="78">
        <f t="shared" si="0"/>
        <v>164.61000000000058</v>
      </c>
      <c r="I37" s="78">
        <f t="shared" si="4"/>
        <v>35582.15</v>
      </c>
      <c r="J37" s="40">
        <f t="shared" si="1"/>
        <v>0</v>
      </c>
      <c r="K37" s="77">
        <v>34095.75</v>
      </c>
      <c r="L37" s="20">
        <f t="shared" si="2"/>
        <v>1486.4000000000015</v>
      </c>
      <c r="M37" s="105">
        <f t="shared" si="3"/>
        <v>95.822624546296382</v>
      </c>
    </row>
    <row r="38" spans="1:13" s="75" customFormat="1" ht="15.6" x14ac:dyDescent="0.3">
      <c r="A38" s="91" t="s">
        <v>70</v>
      </c>
      <c r="B38" s="92"/>
      <c r="C38" s="92"/>
      <c r="D38" s="92"/>
      <c r="E38" s="73">
        <v>800</v>
      </c>
      <c r="F38" s="11">
        <f t="shared" ref="F38:K38" si="10">SUM(F39+F40)</f>
        <v>73081.14</v>
      </c>
      <c r="G38" s="11">
        <f>SUM(G39+G40)</f>
        <v>72898.240000000005</v>
      </c>
      <c r="H38" s="40">
        <f t="shared" si="0"/>
        <v>-182.89999999999418</v>
      </c>
      <c r="I38" s="40">
        <f t="shared" si="4"/>
        <v>72898.240000000005</v>
      </c>
      <c r="J38" s="40">
        <f t="shared" si="1"/>
        <v>0</v>
      </c>
      <c r="K38" s="85">
        <f t="shared" si="10"/>
        <v>72743.820000000007</v>
      </c>
      <c r="L38" s="11">
        <f t="shared" si="2"/>
        <v>154.41999999999825</v>
      </c>
      <c r="M38" s="41">
        <f t="shared" si="3"/>
        <v>99.788170468861807</v>
      </c>
    </row>
    <row r="39" spans="1:13" x14ac:dyDescent="0.3">
      <c r="A39" s="127" t="s">
        <v>71</v>
      </c>
      <c r="B39" s="128"/>
      <c r="C39" s="128"/>
      <c r="D39" s="129"/>
      <c r="E39" s="16">
        <v>801</v>
      </c>
      <c r="F39" s="20">
        <v>52597.16</v>
      </c>
      <c r="G39" s="78">
        <v>52414.26</v>
      </c>
      <c r="H39" s="78">
        <f t="shared" si="0"/>
        <v>-182.90000000000146</v>
      </c>
      <c r="I39" s="78">
        <f t="shared" si="4"/>
        <v>52414.26</v>
      </c>
      <c r="J39" s="40">
        <f>SUM(I39-G39)</f>
        <v>0</v>
      </c>
      <c r="K39" s="77">
        <v>52336.26</v>
      </c>
      <c r="L39" s="20">
        <f t="shared" si="2"/>
        <v>78</v>
      </c>
      <c r="M39" s="105">
        <f t="shared" si="3"/>
        <v>99.851185536149899</v>
      </c>
    </row>
    <row r="40" spans="1:13" x14ac:dyDescent="0.3">
      <c r="A40" s="127" t="s">
        <v>72</v>
      </c>
      <c r="B40" s="128"/>
      <c r="C40" s="128"/>
      <c r="D40" s="129"/>
      <c r="E40" s="16">
        <v>804</v>
      </c>
      <c r="F40" s="20">
        <v>20483.98</v>
      </c>
      <c r="G40" s="78">
        <v>20483.98</v>
      </c>
      <c r="H40" s="78">
        <f t="shared" si="0"/>
        <v>0</v>
      </c>
      <c r="I40" s="78">
        <f t="shared" si="4"/>
        <v>20483.98</v>
      </c>
      <c r="J40" s="40">
        <f t="shared" si="1"/>
        <v>0</v>
      </c>
      <c r="K40" s="77">
        <v>20407.560000000001</v>
      </c>
      <c r="L40" s="20">
        <f t="shared" si="2"/>
        <v>76.419999999998254</v>
      </c>
      <c r="M40" s="105">
        <f t="shared" si="3"/>
        <v>99.626927970052705</v>
      </c>
    </row>
    <row r="41" spans="1:13" s="75" customFormat="1" ht="15.6" x14ac:dyDescent="0.3">
      <c r="A41" s="184" t="s">
        <v>73</v>
      </c>
      <c r="B41" s="185"/>
      <c r="C41" s="185"/>
      <c r="D41" s="186"/>
      <c r="E41" s="73">
        <v>1000</v>
      </c>
      <c r="F41" s="11">
        <f>SUM(F42+F43+F44)</f>
        <v>89218.51</v>
      </c>
      <c r="G41" s="11">
        <f t="shared" ref="G41" si="11">SUM(G42+G43+G44)</f>
        <v>86903.89</v>
      </c>
      <c r="H41" s="40">
        <f t="shared" si="0"/>
        <v>-2314.6199999999953</v>
      </c>
      <c r="I41" s="40">
        <f t="shared" si="4"/>
        <v>86903.89</v>
      </c>
      <c r="J41" s="11">
        <f t="shared" ref="J41:K41" si="12">SUM(J42+J43+J44)</f>
        <v>0</v>
      </c>
      <c r="K41" s="85">
        <f t="shared" si="12"/>
        <v>86257.069999999992</v>
      </c>
      <c r="L41" s="11">
        <f t="shared" si="2"/>
        <v>646.82000000000698</v>
      </c>
      <c r="M41" s="41">
        <f t="shared" si="3"/>
        <v>99.255706505197864</v>
      </c>
    </row>
    <row r="42" spans="1:13" x14ac:dyDescent="0.3">
      <c r="A42" s="127" t="s">
        <v>74</v>
      </c>
      <c r="B42" s="128"/>
      <c r="C42" s="128"/>
      <c r="D42" s="129"/>
      <c r="E42" s="16">
        <v>1001</v>
      </c>
      <c r="F42" s="20">
        <v>6662.7</v>
      </c>
      <c r="G42" s="78">
        <v>6662.7</v>
      </c>
      <c r="H42" s="78">
        <f t="shared" si="0"/>
        <v>0</v>
      </c>
      <c r="I42" s="78">
        <f t="shared" si="4"/>
        <v>6662.7</v>
      </c>
      <c r="J42" s="40">
        <f t="shared" si="1"/>
        <v>0</v>
      </c>
      <c r="K42" s="77">
        <v>6603.33</v>
      </c>
      <c r="L42" s="20">
        <f t="shared" si="2"/>
        <v>59.369999999999891</v>
      </c>
      <c r="M42" s="105">
        <f t="shared" si="3"/>
        <v>99.108919807285332</v>
      </c>
    </row>
    <row r="43" spans="1:13" x14ac:dyDescent="0.3">
      <c r="A43" s="127" t="s">
        <v>75</v>
      </c>
      <c r="B43" s="128"/>
      <c r="C43" s="128"/>
      <c r="D43" s="129"/>
      <c r="E43" s="16">
        <v>1003</v>
      </c>
      <c r="F43" s="20">
        <v>7644.31</v>
      </c>
      <c r="G43" s="78">
        <v>7785.31</v>
      </c>
      <c r="H43" s="78">
        <f t="shared" si="0"/>
        <v>141</v>
      </c>
      <c r="I43" s="78">
        <f t="shared" si="4"/>
        <v>7785.31</v>
      </c>
      <c r="J43" s="40">
        <f t="shared" si="1"/>
        <v>0</v>
      </c>
      <c r="K43" s="93">
        <v>7785.31</v>
      </c>
      <c r="L43" s="20">
        <f t="shared" si="2"/>
        <v>0</v>
      </c>
      <c r="M43" s="105">
        <f t="shared" si="3"/>
        <v>100</v>
      </c>
    </row>
    <row r="44" spans="1:13" x14ac:dyDescent="0.3">
      <c r="A44" s="127" t="s">
        <v>76</v>
      </c>
      <c r="B44" s="128"/>
      <c r="C44" s="128"/>
      <c r="D44" s="129"/>
      <c r="E44" s="16">
        <v>1004</v>
      </c>
      <c r="F44" s="20">
        <v>74911.5</v>
      </c>
      <c r="G44" s="78">
        <v>72455.88</v>
      </c>
      <c r="H44" s="78">
        <f t="shared" si="0"/>
        <v>-2455.6199999999953</v>
      </c>
      <c r="I44" s="78">
        <f t="shared" si="4"/>
        <v>72455.88</v>
      </c>
      <c r="J44" s="40">
        <f t="shared" si="1"/>
        <v>0</v>
      </c>
      <c r="K44" s="77">
        <v>71868.429999999993</v>
      </c>
      <c r="L44" s="20">
        <f t="shared" si="2"/>
        <v>587.45000000001164</v>
      </c>
      <c r="M44" s="105">
        <f t="shared" si="3"/>
        <v>99.189230742901742</v>
      </c>
    </row>
    <row r="45" spans="1:13" s="75" customFormat="1" ht="13.2" x14ac:dyDescent="0.25">
      <c r="A45" s="94" t="s">
        <v>77</v>
      </c>
      <c r="B45" s="95"/>
      <c r="C45" s="95"/>
      <c r="D45" s="95"/>
      <c r="E45" s="73">
        <v>1100</v>
      </c>
      <c r="F45" s="11">
        <f>SUM(F46)</f>
        <v>9104.4500000000007</v>
      </c>
      <c r="G45" s="11">
        <f t="shared" ref="G45:K45" si="13">SUM(G46)</f>
        <v>9067.64</v>
      </c>
      <c r="H45" s="11">
        <f t="shared" si="13"/>
        <v>-36.81000000000131</v>
      </c>
      <c r="I45" s="40">
        <f t="shared" si="4"/>
        <v>9067.64</v>
      </c>
      <c r="J45" s="11">
        <f t="shared" si="13"/>
        <v>0</v>
      </c>
      <c r="K45" s="85">
        <f t="shared" si="13"/>
        <v>9041.69</v>
      </c>
      <c r="L45" s="11">
        <f t="shared" si="2"/>
        <v>25.949999999998909</v>
      </c>
      <c r="M45" s="41">
        <f t="shared" si="3"/>
        <v>99.713817487240348</v>
      </c>
    </row>
    <row r="46" spans="1:13" x14ac:dyDescent="0.3">
      <c r="A46" s="127" t="s">
        <v>78</v>
      </c>
      <c r="B46" s="128"/>
      <c r="C46" s="128"/>
      <c r="D46" s="129"/>
      <c r="E46" s="16">
        <v>1101</v>
      </c>
      <c r="F46" s="20">
        <v>9104.4500000000007</v>
      </c>
      <c r="G46" s="78">
        <v>9067.64</v>
      </c>
      <c r="H46" s="78">
        <f t="shared" si="0"/>
        <v>-36.81000000000131</v>
      </c>
      <c r="I46" s="78">
        <f t="shared" si="4"/>
        <v>9067.64</v>
      </c>
      <c r="J46" s="40">
        <f t="shared" si="1"/>
        <v>0</v>
      </c>
      <c r="K46" s="93">
        <v>9041.69</v>
      </c>
      <c r="L46" s="20">
        <f t="shared" si="2"/>
        <v>25.949999999998909</v>
      </c>
      <c r="M46" s="105">
        <f t="shared" si="3"/>
        <v>99.713817487240348</v>
      </c>
    </row>
    <row r="47" spans="1:13" s="75" customFormat="1" ht="13.2" x14ac:dyDescent="0.25">
      <c r="A47" s="94" t="s">
        <v>79</v>
      </c>
      <c r="B47" s="95"/>
      <c r="C47" s="95"/>
      <c r="D47" s="95"/>
      <c r="E47" s="73">
        <v>1300</v>
      </c>
      <c r="F47" s="11">
        <v>20800</v>
      </c>
      <c r="G47" s="40">
        <v>23100</v>
      </c>
      <c r="H47" s="40">
        <f t="shared" si="0"/>
        <v>2300</v>
      </c>
      <c r="I47" s="40">
        <f t="shared" si="4"/>
        <v>23100</v>
      </c>
      <c r="J47" s="40">
        <f t="shared" si="1"/>
        <v>0</v>
      </c>
      <c r="K47" s="83">
        <v>20939.2</v>
      </c>
      <c r="L47" s="11">
        <f t="shared" si="2"/>
        <v>2160.7999999999993</v>
      </c>
      <c r="M47" s="41">
        <f t="shared" si="3"/>
        <v>90.645887445887453</v>
      </c>
    </row>
    <row r="48" spans="1:13" s="75" customFormat="1" ht="15.6" x14ac:dyDescent="0.3">
      <c r="A48" s="96" t="s">
        <v>80</v>
      </c>
      <c r="B48" s="95"/>
      <c r="C48" s="95"/>
      <c r="D48" s="95"/>
      <c r="E48" s="73">
        <v>1400</v>
      </c>
      <c r="F48" s="11">
        <v>43606.6</v>
      </c>
      <c r="G48" s="40">
        <v>43606.6</v>
      </c>
      <c r="H48" s="40">
        <f t="shared" si="0"/>
        <v>0</v>
      </c>
      <c r="I48" s="40">
        <f t="shared" si="4"/>
        <v>43606.6</v>
      </c>
      <c r="J48" s="40">
        <f t="shared" si="1"/>
        <v>0</v>
      </c>
      <c r="K48" s="83">
        <v>43606.6</v>
      </c>
      <c r="L48" s="11">
        <f t="shared" si="2"/>
        <v>0</v>
      </c>
      <c r="M48" s="41">
        <f t="shared" si="3"/>
        <v>100</v>
      </c>
    </row>
    <row r="49" spans="1:13" s="75" customFormat="1" ht="18" thickBot="1" x14ac:dyDescent="0.35">
      <c r="A49" s="187" t="s">
        <v>81</v>
      </c>
      <c r="B49" s="188"/>
      <c r="C49" s="188"/>
      <c r="D49" s="189"/>
      <c r="E49" s="97"/>
      <c r="F49" s="98">
        <f>SUM(F10+F19+F20+F22+F27+F32+F38+F41+F45+F47+F48)</f>
        <v>1684142.54</v>
      </c>
      <c r="G49" s="98">
        <f t="shared" ref="G49:K49" si="14">SUM(G10+G19+G20+G22+G27+G32+G38+G41+G45+G47+G48)</f>
        <v>1978606.3799999997</v>
      </c>
      <c r="H49" s="98">
        <f t="shared" si="14"/>
        <v>294463.83999999979</v>
      </c>
      <c r="I49" s="98">
        <f t="shared" si="14"/>
        <v>1978606.3799999997</v>
      </c>
      <c r="J49" s="98">
        <f t="shared" si="14"/>
        <v>0</v>
      </c>
      <c r="K49" s="98">
        <f t="shared" si="14"/>
        <v>1960308.03</v>
      </c>
      <c r="L49" s="47">
        <f t="shared" si="2"/>
        <v>18298.349999999627</v>
      </c>
      <c r="M49" s="106">
        <f t="shared" si="3"/>
        <v>99.07518998296166</v>
      </c>
    </row>
    <row r="50" spans="1:13" x14ac:dyDescent="0.3">
      <c r="A50" s="59"/>
    </row>
    <row r="51" spans="1:13" ht="15.6" x14ac:dyDescent="0.3">
      <c r="A51" s="99"/>
    </row>
    <row r="52" spans="1:13" ht="15.6" x14ac:dyDescent="0.3">
      <c r="A52" s="99"/>
    </row>
    <row r="54" spans="1:13" s="99" customFormat="1" ht="15" x14ac:dyDescent="0.25">
      <c r="G54" s="100"/>
      <c r="H54" s="100"/>
      <c r="K54" s="101"/>
      <c r="M54" s="100"/>
    </row>
    <row r="55" spans="1:13" s="99" customFormat="1" ht="15" x14ac:dyDescent="0.25">
      <c r="G55" s="100"/>
      <c r="H55" s="100"/>
      <c r="K55" s="101"/>
      <c r="M55" s="100"/>
    </row>
    <row r="56" spans="1:13" ht="15.6" x14ac:dyDescent="0.3">
      <c r="A56" s="99"/>
    </row>
    <row r="57" spans="1:13" ht="15.6" x14ac:dyDescent="0.3">
      <c r="A57" s="99"/>
      <c r="B57" s="99"/>
      <c r="C57" s="99"/>
      <c r="D57" s="99"/>
      <c r="E57" s="99"/>
    </row>
  </sheetData>
  <mergeCells count="38">
    <mergeCell ref="K4:M4"/>
    <mergeCell ref="K1:M1"/>
    <mergeCell ref="F2:J2"/>
    <mergeCell ref="K2:M2"/>
    <mergeCell ref="F3:J3"/>
    <mergeCell ref="K3:M3"/>
    <mergeCell ref="A23:D23"/>
    <mergeCell ref="A6:D9"/>
    <mergeCell ref="E6:E9"/>
    <mergeCell ref="F6:F8"/>
    <mergeCell ref="G6:G8"/>
    <mergeCell ref="J6:J7"/>
    <mergeCell ref="K6:K8"/>
    <mergeCell ref="L6:L8"/>
    <mergeCell ref="M6:M8"/>
    <mergeCell ref="A21:D21"/>
    <mergeCell ref="H6:H7"/>
    <mergeCell ref="I6:I8"/>
    <mergeCell ref="A39:D39"/>
    <mergeCell ref="A46:D46"/>
    <mergeCell ref="A49:D49"/>
    <mergeCell ref="A37:D37"/>
    <mergeCell ref="A24:D24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25:D25"/>
    <mergeCell ref="A40:D40"/>
    <mergeCell ref="A41:D41"/>
    <mergeCell ref="A42:D42"/>
    <mergeCell ref="A43:D43"/>
    <mergeCell ref="A44:D44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Приложение1</vt:lpstr>
      <vt:lpstr>Приложение2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2021-05-26T13:12:52Z</dcterms:modified>
</cp:coreProperties>
</file>